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959" activeTab="5"/>
  </bookViews>
  <sheets>
    <sheet name="Anexa nr.1 Red.Minis Aprob2017" sheetId="15" r:id="rId1"/>
    <sheet name="Anexa nr.2 Precizat 2017" sheetId="4" r:id="rId2"/>
    <sheet name="Anexa nr.3 Precizat 2017" sheetId="5" r:id="rId3"/>
    <sheet name="Anexa nr.4 Precizat 2017" sheetId="6" r:id="rId4"/>
    <sheet name="Tab.1Anexa4 Precizat2017" sheetId="7" r:id="rId5"/>
    <sheet name=" Anexa nr. 5 Precizat 2017 " sheetId="8" r:id="rId6"/>
    <sheet name="Tab1 Anexa5 Precizat 2017 " sheetId="9" r:id="rId7"/>
    <sheet name="Tabelul nr.1 la Anexa nr.6" sheetId="16" r:id="rId8"/>
    <sheet name="Anexa nr.7 Precizat 2017" sheetId="11" r:id="rId9"/>
    <sheet name="Anexa nr.8 Precizat 2017 " sheetId="12" r:id="rId10"/>
    <sheet name="Anexa nr.9 Precizat2017" sheetId="13" r:id="rId11"/>
    <sheet name="Anexa nr.10Precizat 2017" sheetId="14" r:id="rId12"/>
    <sheet name="Anexa nr.6 2017" sheetId="17" r:id="rId13"/>
  </sheets>
  <definedNames>
    <definedName name="_xlnm._FilterDatabase" localSheetId="1" hidden="1">'Anexa nr.2 Precizat 2017'!$A$10:$G$10</definedName>
    <definedName name="_xlnm.Print_Titles" localSheetId="7">'Tabelul nr.1 la Anexa nr.6'!$6:$11</definedName>
    <definedName name="_xlnm.Print_Area" localSheetId="8">'Anexa nr.7 Precizat 2017'!$A$1:$I$51</definedName>
  </definedNames>
  <calcPr calcId="125725"/>
</workbook>
</file>

<file path=xl/calcChain.xml><?xml version="1.0" encoding="utf-8"?>
<calcChain xmlns="http://schemas.openxmlformats.org/spreadsheetml/2006/main">
  <c r="G31" i="7"/>
  <c r="O7" i="15"/>
  <c r="P7"/>
  <c r="L32" i="7"/>
  <c r="M31"/>
  <c r="G30"/>
  <c r="M29"/>
  <c r="G28"/>
  <c r="F27"/>
  <c r="I25"/>
  <c r="C25"/>
  <c r="I23"/>
  <c r="J22"/>
  <c r="D22"/>
  <c r="I21"/>
  <c r="K20"/>
  <c r="E20"/>
  <c r="I19"/>
  <c r="C19"/>
  <c r="G18"/>
  <c r="I17"/>
  <c r="C17"/>
  <c r="I16"/>
  <c r="C16"/>
  <c r="I15"/>
  <c r="C15"/>
  <c r="H15" i="9"/>
  <c r="E15"/>
  <c r="J25"/>
  <c r="J22"/>
  <c r="L31"/>
  <c r="J32"/>
  <c r="M40"/>
  <c r="K48"/>
  <c r="D48"/>
  <c r="E44"/>
  <c r="H22"/>
  <c r="H23"/>
  <c r="B23" s="1"/>
  <c r="H24"/>
  <c r="H25"/>
  <c r="B24"/>
  <c r="C21"/>
  <c r="C19"/>
  <c r="K34" i="8"/>
  <c r="J28"/>
  <c r="J29"/>
  <c r="J38" l="1"/>
  <c r="D18"/>
  <c r="H38"/>
  <c r="E35"/>
  <c r="D20"/>
  <c r="G15"/>
  <c r="G13" s="1"/>
  <c r="H23"/>
  <c r="H21"/>
  <c r="H22"/>
  <c r="B22" s="1"/>
  <c r="H24"/>
  <c r="B23"/>
  <c r="N22"/>
  <c r="N24"/>
  <c r="N25"/>
  <c r="N26"/>
  <c r="N27"/>
  <c r="N28"/>
  <c r="N29"/>
  <c r="N30"/>
  <c r="N31"/>
  <c r="N32"/>
  <c r="N33"/>
  <c r="N34"/>
  <c r="N35"/>
  <c r="N36"/>
  <c r="N37"/>
  <c r="N38"/>
  <c r="L15"/>
  <c r="L13" s="1"/>
  <c r="K24"/>
  <c r="N21"/>
  <c r="D38"/>
  <c r="G25" i="5"/>
  <c r="L34" i="16"/>
  <c r="L27"/>
  <c r="K29"/>
  <c r="I73"/>
  <c r="F18"/>
  <c r="I30" i="17"/>
  <c r="D30"/>
  <c r="C30" s="1"/>
  <c r="I29"/>
  <c r="C29" s="1"/>
  <c r="D29"/>
  <c r="C28"/>
  <c r="I27"/>
  <c r="D27"/>
  <c r="C27" s="1"/>
  <c r="I26"/>
  <c r="D26"/>
  <c r="C26" s="1"/>
  <c r="I25"/>
  <c r="C25" s="1"/>
  <c r="D25"/>
  <c r="I24"/>
  <c r="D24"/>
  <c r="C24" s="1"/>
  <c r="I23"/>
  <c r="D23"/>
  <c r="I22"/>
  <c r="D22"/>
  <c r="C22"/>
  <c r="I21"/>
  <c r="C21" s="1"/>
  <c r="D21"/>
  <c r="I20"/>
  <c r="D20"/>
  <c r="C20" s="1"/>
  <c r="I19"/>
  <c r="D19"/>
  <c r="I18"/>
  <c r="D18"/>
  <c r="C18" s="1"/>
  <c r="I17"/>
  <c r="C17" s="1"/>
  <c r="D17"/>
  <c r="I16"/>
  <c r="D16"/>
  <c r="C16" s="1"/>
  <c r="I15"/>
  <c r="D15"/>
  <c r="I14"/>
  <c r="C14" s="1"/>
  <c r="I13"/>
  <c r="D13"/>
  <c r="C13"/>
  <c r="I12"/>
  <c r="D12"/>
  <c r="C12" s="1"/>
  <c r="M11"/>
  <c r="L11"/>
  <c r="K11"/>
  <c r="J11"/>
  <c r="I11" s="1"/>
  <c r="H11"/>
  <c r="G11"/>
  <c r="F11"/>
  <c r="E11"/>
  <c r="D11" s="1"/>
  <c r="C11" s="1"/>
  <c r="S43" i="15"/>
  <c r="U44"/>
  <c r="R45"/>
  <c r="L43"/>
  <c r="M43"/>
  <c r="Y42"/>
  <c r="Y45"/>
  <c r="X43"/>
  <c r="W43"/>
  <c r="W42" s="1"/>
  <c r="V43"/>
  <c r="U45"/>
  <c r="U43"/>
  <c r="T43"/>
  <c r="S45"/>
  <c r="Q43"/>
  <c r="P45"/>
  <c r="P43"/>
  <c r="O45"/>
  <c r="K43"/>
  <c r="K42"/>
  <c r="I43"/>
  <c r="G30"/>
  <c r="G31"/>
  <c r="Y30"/>
  <c r="G39"/>
  <c r="H39"/>
  <c r="I39"/>
  <c r="R39"/>
  <c r="U39"/>
  <c r="W39"/>
  <c r="O39"/>
  <c r="P39"/>
  <c r="Q39"/>
  <c r="N39"/>
  <c r="K39"/>
  <c r="G41"/>
  <c r="H40"/>
  <c r="G40" s="1"/>
  <c r="R40"/>
  <c r="N40"/>
  <c r="N41"/>
  <c r="G38"/>
  <c r="G37"/>
  <c r="G36"/>
  <c r="H36"/>
  <c r="H37"/>
  <c r="R36"/>
  <c r="R37"/>
  <c r="R38"/>
  <c r="I36"/>
  <c r="L36"/>
  <c r="M36"/>
  <c r="N36"/>
  <c r="O36"/>
  <c r="Q36"/>
  <c r="N37"/>
  <c r="N38"/>
  <c r="V36"/>
  <c r="U36"/>
  <c r="T36"/>
  <c r="S36"/>
  <c r="U32"/>
  <c r="G35"/>
  <c r="R35"/>
  <c r="G34"/>
  <c r="H33"/>
  <c r="R33"/>
  <c r="G33" s="1"/>
  <c r="N33"/>
  <c r="N35"/>
  <c r="R34"/>
  <c r="N32"/>
  <c r="P32"/>
  <c r="H32"/>
  <c r="N31"/>
  <c r="N30"/>
  <c r="Q32"/>
  <c r="L32"/>
  <c r="S32"/>
  <c r="T32"/>
  <c r="X32"/>
  <c r="R32"/>
  <c r="G32" s="1"/>
  <c r="O30"/>
  <c r="J43"/>
  <c r="J42" s="1"/>
  <c r="O43"/>
  <c r="Q42"/>
  <c r="I44"/>
  <c r="L44"/>
  <c r="M44"/>
  <c r="O44"/>
  <c r="P44"/>
  <c r="N44" s="1"/>
  <c r="S44"/>
  <c r="T44"/>
  <c r="V44"/>
  <c r="W44"/>
  <c r="X42"/>
  <c r="I12" i="16"/>
  <c r="E73"/>
  <c r="D73"/>
  <c r="E71"/>
  <c r="D71" s="1"/>
  <c r="D70" s="1"/>
  <c r="J70"/>
  <c r="E70" s="1"/>
  <c r="E68"/>
  <c r="D68"/>
  <c r="E67"/>
  <c r="D66"/>
  <c r="J65"/>
  <c r="E65"/>
  <c r="D65"/>
  <c r="J64"/>
  <c r="E64"/>
  <c r="D64" s="1"/>
  <c r="D63"/>
  <c r="D61"/>
  <c r="O58"/>
  <c r="K58"/>
  <c r="E58"/>
  <c r="D58"/>
  <c r="D57"/>
  <c r="E56"/>
  <c r="D56" s="1"/>
  <c r="H55"/>
  <c r="D55" s="1"/>
  <c r="K54"/>
  <c r="D54" s="1"/>
  <c r="K53"/>
  <c r="D53" s="1"/>
  <c r="H53"/>
  <c r="O52"/>
  <c r="K52"/>
  <c r="H52"/>
  <c r="E52"/>
  <c r="H50"/>
  <c r="E50"/>
  <c r="D50"/>
  <c r="H49"/>
  <c r="E49" s="1"/>
  <c r="D49" s="1"/>
  <c r="N47"/>
  <c r="K47"/>
  <c r="D47" s="1"/>
  <c r="N46"/>
  <c r="K46"/>
  <c r="D46" s="1"/>
  <c r="M44"/>
  <c r="K39"/>
  <c r="D39"/>
  <c r="M38"/>
  <c r="K38"/>
  <c r="D38" s="1"/>
  <c r="M37"/>
  <c r="K37" s="1"/>
  <c r="D37" s="1"/>
  <c r="L35"/>
  <c r="K35"/>
  <c r="D35" s="1"/>
  <c r="K34"/>
  <c r="D34" s="1"/>
  <c r="K33"/>
  <c r="D33" s="1"/>
  <c r="L32"/>
  <c r="K32"/>
  <c r="D32" s="1"/>
  <c r="L31"/>
  <c r="K31" s="1"/>
  <c r="D31" s="1"/>
  <c r="E29"/>
  <c r="K28"/>
  <c r="D28" s="1"/>
  <c r="E28"/>
  <c r="K27"/>
  <c r="E27"/>
  <c r="D26"/>
  <c r="K25"/>
  <c r="E25"/>
  <c r="K24"/>
  <c r="F24"/>
  <c r="E24" s="1"/>
  <c r="K23"/>
  <c r="D23" s="1"/>
  <c r="K22"/>
  <c r="D22" s="1"/>
  <c r="L21"/>
  <c r="K21" s="1"/>
  <c r="D21" s="1"/>
  <c r="D19"/>
  <c r="D18"/>
  <c r="D17"/>
  <c r="D16"/>
  <c r="J15"/>
  <c r="E15"/>
  <c r="D15" s="1"/>
  <c r="O14"/>
  <c r="N14"/>
  <c r="M14"/>
  <c r="L14"/>
  <c r="J14"/>
  <c r="I14"/>
  <c r="H14"/>
  <c r="G14"/>
  <c r="F14"/>
  <c r="O13"/>
  <c r="N13"/>
  <c r="M13"/>
  <c r="L13"/>
  <c r="J13"/>
  <c r="I13"/>
  <c r="H13"/>
  <c r="G13"/>
  <c r="F13"/>
  <c r="O12"/>
  <c r="N12"/>
  <c r="M12"/>
  <c r="H12"/>
  <c r="G12"/>
  <c r="K14" l="1"/>
  <c r="D27"/>
  <c r="D24"/>
  <c r="K13"/>
  <c r="D25"/>
  <c r="D52"/>
  <c r="J12"/>
  <c r="E55"/>
  <c r="E13"/>
  <c r="E14"/>
  <c r="C19" i="17"/>
  <c r="C15"/>
  <c r="C23"/>
  <c r="L42" i="15"/>
  <c r="H44"/>
  <c r="V42"/>
  <c r="N43"/>
  <c r="H43"/>
  <c r="R43"/>
  <c r="R44"/>
  <c r="F12" i="16"/>
  <c r="E12" s="1"/>
  <c r="L12"/>
  <c r="K12" s="1"/>
  <c r="D14" l="1"/>
  <c r="D12"/>
  <c r="D13"/>
  <c r="G44" i="15"/>
  <c r="G43"/>
  <c r="X46"/>
  <c r="W46"/>
  <c r="V46"/>
  <c r="U46"/>
  <c r="T46"/>
  <c r="S46"/>
  <c r="R46"/>
  <c r="Q46"/>
  <c r="P46"/>
  <c r="O46"/>
  <c r="N46"/>
  <c r="M46"/>
  <c r="L46"/>
  <c r="K46"/>
  <c r="J46"/>
  <c r="H46" s="1"/>
  <c r="G46" s="1"/>
  <c r="I46"/>
  <c r="V45"/>
  <c r="U42"/>
  <c r="T45"/>
  <c r="T42" s="1"/>
  <c r="P42"/>
  <c r="M45"/>
  <c r="M42" s="1"/>
  <c r="I45"/>
  <c r="I42" s="1"/>
  <c r="R29"/>
  <c r="G29" s="1"/>
  <c r="X28"/>
  <c r="R28" s="1"/>
  <c r="G28" s="1"/>
  <c r="N27"/>
  <c r="G27" s="1"/>
  <c r="N26"/>
  <c r="G26" s="1"/>
  <c r="O25"/>
  <c r="N25" s="1"/>
  <c r="G25" s="1"/>
  <c r="R24"/>
  <c r="N24"/>
  <c r="H24"/>
  <c r="W23"/>
  <c r="U23"/>
  <c r="Q23"/>
  <c r="N23" s="1"/>
  <c r="P23"/>
  <c r="K23"/>
  <c r="I23"/>
  <c r="R22"/>
  <c r="G22" s="1"/>
  <c r="S21"/>
  <c r="R21" s="1"/>
  <c r="G21" s="1"/>
  <c r="R20"/>
  <c r="G20" s="1"/>
  <c r="N19"/>
  <c r="H19"/>
  <c r="V18"/>
  <c r="U18"/>
  <c r="T18"/>
  <c r="Q18"/>
  <c r="N18" s="1"/>
  <c r="M18"/>
  <c r="L18"/>
  <c r="I18"/>
  <c r="G17"/>
  <c r="R16"/>
  <c r="G16" s="1"/>
  <c r="N15"/>
  <c r="H15"/>
  <c r="U14"/>
  <c r="T14"/>
  <c r="S14"/>
  <c r="Q14"/>
  <c r="N14" s="1"/>
  <c r="L14"/>
  <c r="H14"/>
  <c r="R13"/>
  <c r="G13" s="1"/>
  <c r="H13"/>
  <c r="S12"/>
  <c r="R12" s="1"/>
  <c r="M12"/>
  <c r="H12"/>
  <c r="R11"/>
  <c r="N11"/>
  <c r="H11"/>
  <c r="R10"/>
  <c r="N10"/>
  <c r="H10"/>
  <c r="R9"/>
  <c r="N9"/>
  <c r="R8"/>
  <c r="N8"/>
  <c r="H8"/>
  <c r="W7"/>
  <c r="V7"/>
  <c r="U7"/>
  <c r="T7"/>
  <c r="S7"/>
  <c r="Q7"/>
  <c r="M7"/>
  <c r="L7"/>
  <c r="K7"/>
  <c r="J7"/>
  <c r="I7"/>
  <c r="N7" l="1"/>
  <c r="G8"/>
  <c r="H42"/>
  <c r="N45"/>
  <c r="O42"/>
  <c r="N42" s="1"/>
  <c r="H7"/>
  <c r="H45"/>
  <c r="R7"/>
  <c r="G24"/>
  <c r="H23"/>
  <c r="S42"/>
  <c r="R42" s="1"/>
  <c r="R14"/>
  <c r="G14" s="1"/>
  <c r="G12"/>
  <c r="H18"/>
  <c r="S18"/>
  <c r="R18" s="1"/>
  <c r="G10"/>
  <c r="G11"/>
  <c r="R23"/>
  <c r="G23" s="1"/>
  <c r="H9"/>
  <c r="G9" s="1"/>
  <c r="R15"/>
  <c r="G15" s="1"/>
  <c r="R19"/>
  <c r="G19" s="1"/>
  <c r="G45" l="1"/>
  <c r="G7"/>
  <c r="G42"/>
  <c r="G18"/>
  <c r="I17" i="14"/>
  <c r="I16"/>
  <c r="I15"/>
  <c r="I14" s="1"/>
  <c r="K14"/>
  <c r="J14"/>
  <c r="C16" i="13"/>
  <c r="C11"/>
  <c r="L29" i="12"/>
  <c r="I29"/>
  <c r="F29"/>
  <c r="C29" s="1"/>
  <c r="E29"/>
  <c r="D29"/>
  <c r="N28"/>
  <c r="M28"/>
  <c r="L28"/>
  <c r="K28"/>
  <c r="J28"/>
  <c r="I28" s="1"/>
  <c r="H28"/>
  <c r="E28" s="1"/>
  <c r="G28"/>
  <c r="F28"/>
  <c r="C28" s="1"/>
  <c r="D28"/>
  <c r="L27"/>
  <c r="I27"/>
  <c r="F27"/>
  <c r="E27"/>
  <c r="D27"/>
  <c r="C27"/>
  <c r="N26"/>
  <c r="M26"/>
  <c r="L26"/>
  <c r="K26"/>
  <c r="J26"/>
  <c r="I26" s="1"/>
  <c r="H26"/>
  <c r="E26" s="1"/>
  <c r="G26"/>
  <c r="F26"/>
  <c r="D26"/>
  <c r="L25"/>
  <c r="I25"/>
  <c r="F25"/>
  <c r="E25"/>
  <c r="D25"/>
  <c r="C25"/>
  <c r="L24"/>
  <c r="I24"/>
  <c r="F24"/>
  <c r="E24"/>
  <c r="D24"/>
  <c r="C24"/>
  <c r="L23"/>
  <c r="I23"/>
  <c r="C23" s="1"/>
  <c r="F23"/>
  <c r="E23"/>
  <c r="D23"/>
  <c r="L22"/>
  <c r="I22"/>
  <c r="F22"/>
  <c r="E22"/>
  <c r="D22"/>
  <c r="C22"/>
  <c r="L21"/>
  <c r="I21"/>
  <c r="F21"/>
  <c r="E21"/>
  <c r="D21"/>
  <c r="C21"/>
  <c r="L20"/>
  <c r="I20"/>
  <c r="F20"/>
  <c r="E20"/>
  <c r="D20"/>
  <c r="C20"/>
  <c r="N19"/>
  <c r="M19"/>
  <c r="L19" s="1"/>
  <c r="K19"/>
  <c r="J19"/>
  <c r="I19" s="1"/>
  <c r="H19"/>
  <c r="G19"/>
  <c r="F19" s="1"/>
  <c r="E19"/>
  <c r="L18"/>
  <c r="I18"/>
  <c r="F18"/>
  <c r="E18"/>
  <c r="D18"/>
  <c r="C18"/>
  <c r="L17"/>
  <c r="I17"/>
  <c r="C17" s="1"/>
  <c r="F17"/>
  <c r="E17"/>
  <c r="D17"/>
  <c r="L16"/>
  <c r="I16"/>
  <c r="F16"/>
  <c r="E16"/>
  <c r="D16"/>
  <c r="C16"/>
  <c r="N15"/>
  <c r="M15"/>
  <c r="L15"/>
  <c r="K15"/>
  <c r="J15"/>
  <c r="I15" s="1"/>
  <c r="H15"/>
  <c r="E15" s="1"/>
  <c r="G15"/>
  <c r="F15"/>
  <c r="D15"/>
  <c r="L14"/>
  <c r="I14"/>
  <c r="F14"/>
  <c r="E14"/>
  <c r="D14"/>
  <c r="C14"/>
  <c r="L13"/>
  <c r="I13"/>
  <c r="F13"/>
  <c r="E13"/>
  <c r="D13"/>
  <c r="C13"/>
  <c r="N12"/>
  <c r="M12"/>
  <c r="L12"/>
  <c r="K12"/>
  <c r="H12"/>
  <c r="G12"/>
  <c r="F12"/>
  <c r="E12"/>
  <c r="E46" i="11"/>
  <c r="E45" s="1"/>
  <c r="G45"/>
  <c r="F45"/>
  <c r="E43"/>
  <c r="E42"/>
  <c r="E41"/>
  <c r="E40"/>
  <c r="E37"/>
  <c r="E35"/>
  <c r="E34"/>
  <c r="E33"/>
  <c r="E32"/>
  <c r="E31"/>
  <c r="E30"/>
  <c r="E29"/>
  <c r="E28"/>
  <c r="E27"/>
  <c r="E25"/>
  <c r="E24"/>
  <c r="E23"/>
  <c r="E20"/>
  <c r="E19"/>
  <c r="I18"/>
  <c r="H18"/>
  <c r="H17" s="1"/>
  <c r="G18"/>
  <c r="F18"/>
  <c r="E18"/>
  <c r="E17" s="1"/>
  <c r="I17"/>
  <c r="G17"/>
  <c r="F17"/>
  <c r="G16"/>
  <c r="F16"/>
  <c r="C10" i="13" l="1"/>
  <c r="J12" i="12"/>
  <c r="I12" s="1"/>
  <c r="C12" s="1"/>
  <c r="D19"/>
  <c r="C15"/>
  <c r="C19"/>
  <c r="C26"/>
  <c r="Q54" i="9"/>
  <c r="H54"/>
  <c r="B54" s="1"/>
  <c r="Q53"/>
  <c r="H53"/>
  <c r="B53"/>
  <c r="Q52"/>
  <c r="H52"/>
  <c r="B52" s="1"/>
  <c r="T51"/>
  <c r="O51"/>
  <c r="H51"/>
  <c r="B51" s="1"/>
  <c r="T50"/>
  <c r="S50"/>
  <c r="R50"/>
  <c r="Q50"/>
  <c r="P50"/>
  <c r="L50"/>
  <c r="K50"/>
  <c r="J50"/>
  <c r="O50" s="1"/>
  <c r="I50"/>
  <c r="F50"/>
  <c r="E50"/>
  <c r="D50"/>
  <c r="C50"/>
  <c r="H50" s="1"/>
  <c r="T49"/>
  <c r="O49"/>
  <c r="H49"/>
  <c r="B49" s="1"/>
  <c r="O48"/>
  <c r="H48"/>
  <c r="O47"/>
  <c r="H47"/>
  <c r="B47" s="1"/>
  <c r="O46"/>
  <c r="H46"/>
  <c r="B46"/>
  <c r="O45"/>
  <c r="H45"/>
  <c r="B45" s="1"/>
  <c r="O44"/>
  <c r="H44"/>
  <c r="B44" s="1"/>
  <c r="O43"/>
  <c r="H43"/>
  <c r="B43" s="1"/>
  <c r="O42"/>
  <c r="H42"/>
  <c r="B42"/>
  <c r="O41"/>
  <c r="H41"/>
  <c r="B41" s="1"/>
  <c r="O40"/>
  <c r="H40"/>
  <c r="B40"/>
  <c r="O39"/>
  <c r="H39"/>
  <c r="B39" s="1"/>
  <c r="O38"/>
  <c r="H38"/>
  <c r="B38"/>
  <c r="O37"/>
  <c r="H37"/>
  <c r="B37" s="1"/>
  <c r="O36"/>
  <c r="H36"/>
  <c r="B36"/>
  <c r="O35"/>
  <c r="H35"/>
  <c r="B35" s="1"/>
  <c r="O34"/>
  <c r="H34"/>
  <c r="B34"/>
  <c r="R33"/>
  <c r="Q33"/>
  <c r="P33"/>
  <c r="O33"/>
  <c r="H33"/>
  <c r="B33"/>
  <c r="O32"/>
  <c r="H32"/>
  <c r="B32" s="1"/>
  <c r="O31"/>
  <c r="H31"/>
  <c r="B31"/>
  <c r="O30"/>
  <c r="H30"/>
  <c r="B30" s="1"/>
  <c r="O29"/>
  <c r="H29"/>
  <c r="B29"/>
  <c r="O28"/>
  <c r="H28"/>
  <c r="B28" s="1"/>
  <c r="O27"/>
  <c r="H27"/>
  <c r="B27"/>
  <c r="O26"/>
  <c r="H26"/>
  <c r="B26" s="1"/>
  <c r="O25"/>
  <c r="B25" s="1"/>
  <c r="O23"/>
  <c r="O22"/>
  <c r="B22"/>
  <c r="O21"/>
  <c r="H21"/>
  <c r="B21" s="1"/>
  <c r="O20"/>
  <c r="H20"/>
  <c r="B20"/>
  <c r="J19"/>
  <c r="O19" s="1"/>
  <c r="H19"/>
  <c r="O18"/>
  <c r="H18"/>
  <c r="B18" s="1"/>
  <c r="O17"/>
  <c r="H17"/>
  <c r="B17"/>
  <c r="R15"/>
  <c r="Q15"/>
  <c r="P15"/>
  <c r="N15"/>
  <c r="M15"/>
  <c r="L15"/>
  <c r="K15"/>
  <c r="I15"/>
  <c r="G15"/>
  <c r="F15"/>
  <c r="D15"/>
  <c r="C15"/>
  <c r="T14"/>
  <c r="R13"/>
  <c r="Q13"/>
  <c r="P13"/>
  <c r="N13"/>
  <c r="M13"/>
  <c r="L13"/>
  <c r="K13"/>
  <c r="I13"/>
  <c r="G13"/>
  <c r="F13"/>
  <c r="E13"/>
  <c r="D13"/>
  <c r="C13"/>
  <c r="B12"/>
  <c r="O10"/>
  <c r="P43" i="8"/>
  <c r="H43"/>
  <c r="B43"/>
  <c r="P42"/>
  <c r="H42"/>
  <c r="B42" s="1"/>
  <c r="P41"/>
  <c r="H41"/>
  <c r="B41"/>
  <c r="S40"/>
  <c r="N40"/>
  <c r="H40"/>
  <c r="B40"/>
  <c r="S39"/>
  <c r="N39"/>
  <c r="H39"/>
  <c r="B38"/>
  <c r="H36"/>
  <c r="B36" s="1"/>
  <c r="H35"/>
  <c r="B35"/>
  <c r="H34"/>
  <c r="B34" s="1"/>
  <c r="H33"/>
  <c r="B33"/>
  <c r="H32"/>
  <c r="B32"/>
  <c r="H31"/>
  <c r="B31" s="1"/>
  <c r="H30"/>
  <c r="B30"/>
  <c r="H29"/>
  <c r="B29" s="1"/>
  <c r="H28"/>
  <c r="B28"/>
  <c r="H27"/>
  <c r="B27" s="1"/>
  <c r="H25"/>
  <c r="B25"/>
  <c r="B24"/>
  <c r="B21"/>
  <c r="N20"/>
  <c r="H20"/>
  <c r="N19"/>
  <c r="H19"/>
  <c r="B19"/>
  <c r="N18"/>
  <c r="H18"/>
  <c r="B18" s="1"/>
  <c r="N17"/>
  <c r="H17"/>
  <c r="N16"/>
  <c r="H16"/>
  <c r="B16"/>
  <c r="R15"/>
  <c r="Q15"/>
  <c r="P15"/>
  <c r="O15"/>
  <c r="M15"/>
  <c r="K15"/>
  <c r="J15"/>
  <c r="J13" s="1"/>
  <c r="I15"/>
  <c r="F15"/>
  <c r="E15"/>
  <c r="D15"/>
  <c r="C15"/>
  <c r="S14"/>
  <c r="N14"/>
  <c r="H14"/>
  <c r="B14" s="1"/>
  <c r="Q13"/>
  <c r="P13"/>
  <c r="O13"/>
  <c r="M13"/>
  <c r="K13"/>
  <c r="I13"/>
  <c r="F13"/>
  <c r="E13"/>
  <c r="D13"/>
  <c r="C13"/>
  <c r="B12"/>
  <c r="N10"/>
  <c r="B48" i="9" l="1"/>
  <c r="N15" i="8"/>
  <c r="H15"/>
  <c r="B17"/>
  <c r="B20"/>
  <c r="N13"/>
  <c r="D12" i="12"/>
  <c r="B19" i="9"/>
  <c r="O15"/>
  <c r="O13" s="1"/>
  <c r="B50"/>
  <c r="J15"/>
  <c r="J13" s="1"/>
  <c r="B15" i="8"/>
  <c r="B13" s="1"/>
  <c r="H13"/>
  <c r="B15" i="9" l="1"/>
  <c r="B13" s="1"/>
  <c r="H13"/>
  <c r="B35" i="7" l="1"/>
  <c r="H34"/>
  <c r="B34"/>
  <c r="H33"/>
  <c r="B33"/>
  <c r="H32"/>
  <c r="B32"/>
  <c r="H31"/>
  <c r="B31"/>
  <c r="H30"/>
  <c r="B30"/>
  <c r="H29"/>
  <c r="B29"/>
  <c r="H28"/>
  <c r="B28"/>
  <c r="B27"/>
  <c r="H26"/>
  <c r="B26"/>
  <c r="H25"/>
  <c r="B25"/>
  <c r="H24"/>
  <c r="B24"/>
  <c r="H23"/>
  <c r="B23"/>
  <c r="H22"/>
  <c r="B22"/>
  <c r="H21"/>
  <c r="H20"/>
  <c r="B20"/>
  <c r="H19"/>
  <c r="B19"/>
  <c r="H18"/>
  <c r="B18"/>
  <c r="H17"/>
  <c r="B17"/>
  <c r="H16"/>
  <c r="B16"/>
  <c r="H15"/>
  <c r="B15"/>
  <c r="H14"/>
  <c r="B14"/>
  <c r="H13"/>
  <c r="B13"/>
  <c r="M12"/>
  <c r="K12"/>
  <c r="J12"/>
  <c r="I12"/>
  <c r="G12"/>
  <c r="F12"/>
  <c r="E12"/>
  <c r="D12"/>
  <c r="B35" i="6"/>
  <c r="H34"/>
  <c r="B34"/>
  <c r="H33"/>
  <c r="B33"/>
  <c r="H32"/>
  <c r="B32"/>
  <c r="H31"/>
  <c r="B31"/>
  <c r="H30"/>
  <c r="B30"/>
  <c r="H29"/>
  <c r="B29"/>
  <c r="H28"/>
  <c r="B28"/>
  <c r="L27"/>
  <c r="B27"/>
  <c r="H26"/>
  <c r="B26"/>
  <c r="H25"/>
  <c r="B25"/>
  <c r="H24"/>
  <c r="B24"/>
  <c r="H23"/>
  <c r="B23"/>
  <c r="H22"/>
  <c r="B22"/>
  <c r="H21"/>
  <c r="C21"/>
  <c r="H20"/>
  <c r="B20"/>
  <c r="H19"/>
  <c r="B19"/>
  <c r="H18"/>
  <c r="B18"/>
  <c r="H17"/>
  <c r="B17"/>
  <c r="H16"/>
  <c r="B16"/>
  <c r="H15"/>
  <c r="B15"/>
  <c r="H14"/>
  <c r="B14"/>
  <c r="H13"/>
  <c r="B13"/>
  <c r="M12"/>
  <c r="L12"/>
  <c r="K12"/>
  <c r="J12"/>
  <c r="I12"/>
  <c r="G12"/>
  <c r="F12"/>
  <c r="E12"/>
  <c r="D12"/>
  <c r="C12"/>
  <c r="G31" i="5"/>
  <c r="E31" s="1"/>
  <c r="G30"/>
  <c r="E30" s="1"/>
  <c r="I29"/>
  <c r="H29"/>
  <c r="G29"/>
  <c r="F29"/>
  <c r="E29" s="1"/>
  <c r="G28"/>
  <c r="E28"/>
  <c r="G27"/>
  <c r="E27" s="1"/>
  <c r="G26"/>
  <c r="E26" s="1"/>
  <c r="E25"/>
  <c r="G24"/>
  <c r="E24" s="1"/>
  <c r="I23"/>
  <c r="H23"/>
  <c r="F23"/>
  <c r="G22"/>
  <c r="E22" s="1"/>
  <c r="G21"/>
  <c r="E21" s="1"/>
  <c r="G20"/>
  <c r="E20" s="1"/>
  <c r="I19"/>
  <c r="H19"/>
  <c r="F19"/>
  <c r="G18"/>
  <c r="E18" s="1"/>
  <c r="G17"/>
  <c r="E17"/>
  <c r="G16"/>
  <c r="E16"/>
  <c r="G15"/>
  <c r="E15"/>
  <c r="G14"/>
  <c r="E14" s="1"/>
  <c r="I13"/>
  <c r="I12" s="1"/>
  <c r="H13"/>
  <c r="H12" s="1"/>
  <c r="B29" i="4"/>
  <c r="B28"/>
  <c r="B27"/>
  <c r="B26"/>
  <c r="C24"/>
  <c r="B24" s="1"/>
  <c r="B23"/>
  <c r="B22"/>
  <c r="B21"/>
  <c r="B20"/>
  <c r="B19"/>
  <c r="D18"/>
  <c r="C18"/>
  <c r="B17"/>
  <c r="B16"/>
  <c r="B15"/>
  <c r="B14"/>
  <c r="B13"/>
  <c r="E12"/>
  <c r="D12"/>
  <c r="C12"/>
  <c r="B12"/>
  <c r="D25"/>
  <c r="D10" s="1"/>
  <c r="B11"/>
  <c r="H27" i="6" l="1"/>
  <c r="L27" i="7"/>
  <c r="H12" i="6"/>
  <c r="B21"/>
  <c r="C21" i="7"/>
  <c r="B12" i="6"/>
  <c r="I11" i="5"/>
  <c r="G23"/>
  <c r="E23" s="1"/>
  <c r="G19"/>
  <c r="E19" s="1"/>
  <c r="G13"/>
  <c r="B18" i="4"/>
  <c r="B25" s="1"/>
  <c r="B10" s="1"/>
  <c r="G12" i="5"/>
  <c r="H11"/>
  <c r="G11" s="1"/>
  <c r="F13"/>
  <c r="C25" i="4"/>
  <c r="C10" s="1"/>
  <c r="H27" i="7" l="1"/>
  <c r="L12"/>
  <c r="H12" s="1"/>
  <c r="B21"/>
  <c r="C12"/>
  <c r="B12" s="1"/>
  <c r="E13" i="5"/>
  <c r="F12"/>
  <c r="B9" i="4"/>
  <c r="E12" i="5" l="1"/>
  <c r="F11"/>
  <c r="E11" s="1"/>
</calcChain>
</file>

<file path=xl/sharedStrings.xml><?xml version="1.0" encoding="utf-8"?>
<sst xmlns="http://schemas.openxmlformats.org/spreadsheetml/2006/main" count="816" uniqueCount="348">
  <si>
    <t>Anexa nr.1</t>
  </si>
  <si>
    <t>Volumul</t>
  </si>
  <si>
    <r>
      <t xml:space="preserve"> </t>
    </r>
    <r>
      <rPr>
        <sz val="10"/>
        <rFont val="Times New Roman"/>
        <family val="1"/>
        <charset val="204"/>
      </rPr>
      <t>mii lei</t>
    </r>
  </si>
  <si>
    <t>Denumirea indicatorului</t>
  </si>
  <si>
    <t>Aprobat 2017</t>
  </si>
  <si>
    <t>Total     cheltuieli</t>
  </si>
  <si>
    <t>inclusiv:</t>
  </si>
  <si>
    <t xml:space="preserve">Fundamentale </t>
  </si>
  <si>
    <t xml:space="preserve">Aplicate </t>
  </si>
  <si>
    <t>Învăţămînt (6.03, 6.04)</t>
  </si>
  <si>
    <t>Academia de Ştiinţe a Moldovei</t>
  </si>
  <si>
    <t>X</t>
  </si>
  <si>
    <t>1. Sectorul "Ştiinţă şi inovare" - total, inclusiv:</t>
  </si>
  <si>
    <t>· Finanţarea proiectelor de cercetări ştiinţifice instituţionale</t>
  </si>
  <si>
    <t>· Finanţarea programelor de stat, transfer tehnologic, proiecte independente, proiecte internaţionale</t>
  </si>
  <si>
    <t>- Programe de stat</t>
  </si>
  <si>
    <t xml:space="preserve">- Proiecte de inovare şi transfer tehnologic, selectate pe bază de concurs </t>
  </si>
  <si>
    <t xml:space="preserve">- Proiecte internaţionale </t>
  </si>
  <si>
    <t>· Pregătirea cadrelor prin postdoctorat</t>
  </si>
  <si>
    <t>· Activităţi centralizate, inclusiv:</t>
  </si>
  <si>
    <t>- Fondul de rezervă a C.S.Ş.D.T.</t>
  </si>
  <si>
    <t>- Consiliul Internaţional p/u Ştiinţă (ICSU)  şi Federaţia Europeană a Academiilor de Ştiinţe (ALLEA) – cota de membru</t>
  </si>
  <si>
    <t>-Orizont 2020- cota de membru</t>
  </si>
  <si>
    <t>-Revista Akademos</t>
  </si>
  <si>
    <t>· Sevicii de suport pentru sfera ştiinţei şi inovării</t>
  </si>
  <si>
    <t>· Managementul autorităţilor administrative centrale</t>
  </si>
  <si>
    <t xml:space="preserve">· Total ştiinţa şi inovare (resurse generale) </t>
  </si>
  <si>
    <t>· Cheltuieli din venituri colectate interne, inclusiv:</t>
  </si>
  <si>
    <t>· Investiții capitale</t>
  </si>
  <si>
    <t xml:space="preserve">· Cheltuieli din proiecte finanţate din surse externe </t>
  </si>
  <si>
    <t>2. Sectorul "Educaţie"- total, inclusiv:</t>
  </si>
  <si>
    <t>· Învăţămînt superior</t>
  </si>
  <si>
    <t>· Învăţămînt liceal</t>
  </si>
  <si>
    <t>· Cheltuieli din venituri colectate interne în învăţămîntul liceal</t>
  </si>
  <si>
    <t>Anexa nr.2</t>
  </si>
  <si>
    <t xml:space="preserve"> Volumul</t>
  </si>
  <si>
    <t>mii lei</t>
  </si>
  <si>
    <t xml:space="preserve"> Denumirea                      programul/subprogramul</t>
  </si>
  <si>
    <t>Cod</t>
  </si>
  <si>
    <t>Autoritate publică</t>
  </si>
  <si>
    <t>Program</t>
  </si>
  <si>
    <t>Sub-program</t>
  </si>
  <si>
    <t>Total cheltuieli</t>
  </si>
  <si>
    <t>Inclusiv:</t>
  </si>
  <si>
    <t>Resurse generale</t>
  </si>
  <si>
    <t>Resurse colectate de instituţii</t>
  </si>
  <si>
    <t>Venituri colectate interne</t>
  </si>
  <si>
    <t>proiecte finanţate din surse externe</t>
  </si>
  <si>
    <t>2</t>
  </si>
  <si>
    <t>4</t>
  </si>
  <si>
    <t>6</t>
  </si>
  <si>
    <t>8</t>
  </si>
  <si>
    <t>Academia de Ştiinţe a Moldovei, total:</t>
  </si>
  <si>
    <t>0501</t>
  </si>
  <si>
    <t>Cercetări ştiinţifice fundamentale, total:</t>
  </si>
  <si>
    <t>Cercetări ştiinţifice fundamentale</t>
  </si>
  <si>
    <t>Cercetări ştiinţifice fundamentale în direcţia strategică "Materiale, tehnologii şi produse inovative"</t>
  </si>
  <si>
    <t>16</t>
  </si>
  <si>
    <t>02</t>
  </si>
  <si>
    <t>Cercetări ştiinţifice fundamentale în direcţia strategică "Eficienţă, energetică şi valorificarea surselor regenerabile de energie"</t>
  </si>
  <si>
    <t>03</t>
  </si>
  <si>
    <t>Cercetări ştiinţifice fundamentale în direcţia  strategică "Sănătate şi biomedicină"</t>
  </si>
  <si>
    <t>04</t>
  </si>
  <si>
    <t>Cercetări ştiinţifice fundamentale în direcţia strategică "Biotehnologie"</t>
  </si>
  <si>
    <t>05</t>
  </si>
  <si>
    <t>Cercetări ştiinţifice fundamentale în direcţia strategică  "Patrimoniul naţional şi dezvoltarea societăţii"</t>
  </si>
  <si>
    <t>06</t>
  </si>
  <si>
    <t>Managementul  ştiinţei şi inovării</t>
  </si>
  <si>
    <t>19</t>
  </si>
  <si>
    <t>Politici și management în domeniul cercetărilor științifice</t>
  </si>
  <si>
    <t>01</t>
  </si>
  <si>
    <t>Servicii de suport pentru sfera ştiinţei şi inovării</t>
  </si>
  <si>
    <t>07</t>
  </si>
  <si>
    <t>Pregătirea cadrelor prin postdoctorat</t>
  </si>
  <si>
    <t>08</t>
  </si>
  <si>
    <t xml:space="preserve">Cercetările ştiinţifice aplicate, total: </t>
  </si>
  <si>
    <t>Cercetări științifice aplicate în direcția strategică ”Patrimoniul național și dezvoltarea societății”</t>
  </si>
  <si>
    <t>Cercetări științifice aplicate în domeniul politicilor macroeconomice și programelor de dezvoltare economică, în direcția strategică ”Materiale, tehnologii și produse inovative”</t>
  </si>
  <si>
    <t>Cercetări științifice aplicate în domeniul agriculturii, în direcția strategică ”Biotehnologie”</t>
  </si>
  <si>
    <t>Cercetări științifice aplicate în sectorul energetic, în direcția strategică ”Eficiența, energetică și valorificarea surselor regenerabile de energie”</t>
  </si>
  <si>
    <t>Cercetări științifice aplicate în domeniul sănătății publice și serviciilor medicale, în direcția strategică ”Sănătate și biomedicină”</t>
  </si>
  <si>
    <t>Învăţămînt</t>
  </si>
  <si>
    <t>88</t>
  </si>
  <si>
    <t>Învăţămîntul liceal</t>
  </si>
  <si>
    <t>Învăţămîntul superior</t>
  </si>
  <si>
    <t>10</t>
  </si>
  <si>
    <t>Şef  Direcţie politică economică şi finanţe</t>
  </si>
  <si>
    <t xml:space="preserve">cheltuielilor  pentru organizaţiile din cadrul AŞM 
pe proiecte ştiinţifice instituţionale (direcţii strategice) pe anul 2017
</t>
  </si>
  <si>
    <t>Denumirea instituţiei</t>
  </si>
  <si>
    <t>Total</t>
  </si>
  <si>
    <t>01 Cercetări ştiinţifice fundamentale</t>
  </si>
  <si>
    <t>02 Cercetări ştiinţifice aplicate</t>
  </si>
  <si>
    <t>Direcţii strategice</t>
  </si>
  <si>
    <t>0140</t>
  </si>
  <si>
    <t>0487</t>
  </si>
  <si>
    <t>0483</t>
  </si>
  <si>
    <t>0750</t>
  </si>
  <si>
    <t>0482</t>
  </si>
  <si>
    <t>0150</t>
  </si>
  <si>
    <t>Codurile programelor</t>
  </si>
  <si>
    <t>1602</t>
  </si>
  <si>
    <t>1603</t>
  </si>
  <si>
    <t>1604</t>
  </si>
  <si>
    <t>1605</t>
  </si>
  <si>
    <t>1606</t>
  </si>
  <si>
    <t>5007</t>
  </si>
  <si>
    <t>5807</t>
  </si>
  <si>
    <t>8007</t>
  </si>
  <si>
    <t>5107</t>
  </si>
  <si>
    <t>0807</t>
  </si>
  <si>
    <t>Institutul de Chimie</t>
  </si>
  <si>
    <t>Institutul de Matematică şi Informatică</t>
  </si>
  <si>
    <t>Grădina Botanică (Institut)</t>
  </si>
  <si>
    <t>Institutul de Istorie</t>
  </si>
  <si>
    <t>Institutul de Fizică Aplicată</t>
  </si>
  <si>
    <t>Institutul de Fiziologie și Sanocreatologie</t>
  </si>
  <si>
    <t>Institutul de Zoologie</t>
  </si>
  <si>
    <t>Institutul de Energetică</t>
  </si>
  <si>
    <t>Institutul de Geologie şi Seismologie</t>
  </si>
  <si>
    <t>Institutul de Cercetări Juridice şi Politice</t>
  </si>
  <si>
    <t>Institutul de Inginerie Electronică şi Nanotehnologii "D.Ghiţu"</t>
  </si>
  <si>
    <t>Institutul de Ecologie și Geografie</t>
  </si>
  <si>
    <t>Institutul de Microbiologie și Biotehnologie</t>
  </si>
  <si>
    <t>Institutul de Filologie</t>
  </si>
  <si>
    <t>Institutul Naţional de Cercetări Economice</t>
  </si>
  <si>
    <t>Institutul Patrimoniului Cultural</t>
  </si>
  <si>
    <t>Biblioteca Ştiinţifică Centrală „A. Lupan” (Institut)</t>
  </si>
  <si>
    <t>Institutul de Genetică, Fiziologie şi Protecţie a Plantelor</t>
  </si>
  <si>
    <t>Universitatea Academiei de Ştiinţe</t>
  </si>
  <si>
    <t>Autogestiunea</t>
  </si>
  <si>
    <t xml:space="preserve"> cheltuielilor pentru organizaţiile din cadrul AŞM 
pe proiecte ştiinţifice instituţionale (direcţii strategice) pe anul 2017
</t>
  </si>
  <si>
    <t xml:space="preserve">Volumul </t>
  </si>
  <si>
    <t>Total     AŞM</t>
  </si>
  <si>
    <t>Ştiinţă şi inovare</t>
  </si>
  <si>
    <t>Educaţie</t>
  </si>
  <si>
    <t>Fundamentale</t>
  </si>
  <si>
    <t>Aplicative</t>
  </si>
  <si>
    <t>001</t>
  </si>
  <si>
    <t>002</t>
  </si>
  <si>
    <t>005</t>
  </si>
  <si>
    <t>003</t>
  </si>
  <si>
    <t>Proiecte f.s.e.</t>
  </si>
  <si>
    <t xml:space="preserve">Încasări de la prestarea serviciilor cu plată(142310) </t>
  </si>
  <si>
    <t>Plata pentru locaţiunea bunurilor patrimoniului public(142320)</t>
  </si>
  <si>
    <t>Donatii voluntare pentru cheltuieli curente din surse interne pentru institutiile bugetare (144114)</t>
  </si>
  <si>
    <t xml:space="preserve">Donatii voluntare pentru cheltuieli curente din surse externe pentru institutiile bugetare (144124)                                                                                                                                                               </t>
  </si>
  <si>
    <t>Plata pentru locaţiunea bunurilor patrimoniului public (142320)</t>
  </si>
  <si>
    <t>Total AŞM (23+21)</t>
  </si>
  <si>
    <t>Secţia de Ştiinţe Naturale şi Exacte</t>
  </si>
  <si>
    <t>Ştiinţă şi inovare (23)</t>
  </si>
  <si>
    <t>Consiliul Suprem pentru Ştiinţă şi Dezvoltare Tehnologică</t>
  </si>
  <si>
    <t>Agenţia pentru Inovare şi Transfer Tehnologic</t>
  </si>
  <si>
    <t>Institutul de Fiziologie şi Sanocreatologie</t>
  </si>
  <si>
    <t>Institutul de Ecologie şi Geografie</t>
  </si>
  <si>
    <t xml:space="preserve">Institutul de Filologie </t>
  </si>
  <si>
    <t>Institutul Patrimoniul Cultural</t>
  </si>
  <si>
    <t>IP Biblioteca Ştiinţifică Centrală „A. Lupan” (Institut) a AŞM</t>
  </si>
  <si>
    <t>Educaţie (21)</t>
  </si>
  <si>
    <t>Liceul A.Ş.M</t>
  </si>
  <si>
    <t>Consiliul 0157</t>
  </si>
  <si>
    <t>Consiliul autogestiune</t>
  </si>
  <si>
    <t>1901</t>
  </si>
  <si>
    <t>1907</t>
  </si>
  <si>
    <t>16/02</t>
  </si>
  <si>
    <t>16/05</t>
  </si>
  <si>
    <t>16/06</t>
  </si>
  <si>
    <t>19/01</t>
  </si>
  <si>
    <t>19/07</t>
  </si>
  <si>
    <t>50/07</t>
  </si>
  <si>
    <t>51/07</t>
  </si>
  <si>
    <t>58/07</t>
  </si>
  <si>
    <t>08/07</t>
  </si>
  <si>
    <t>80/07</t>
  </si>
  <si>
    <t>88/06</t>
  </si>
  <si>
    <t>Nr./od.</t>
  </si>
  <si>
    <t>Total general</t>
  </si>
  <si>
    <t>Cercetări ştiinţifice aplicate</t>
  </si>
  <si>
    <t>11</t>
  </si>
  <si>
    <t>12</t>
  </si>
  <si>
    <t>1</t>
  </si>
  <si>
    <t>Consiliul Suprem pentru Știință și Dezvoltare Tehnologică al AȘM</t>
  </si>
  <si>
    <t>Agenția pentru Inovare și Transfer Tehnologic</t>
  </si>
  <si>
    <t>3</t>
  </si>
  <si>
    <t>7</t>
  </si>
  <si>
    <t>9</t>
  </si>
  <si>
    <t>Institutul de Microbiologie şi Biotehnologie</t>
  </si>
  <si>
    <t>13</t>
  </si>
  <si>
    <t>14</t>
  </si>
  <si>
    <t>15</t>
  </si>
  <si>
    <t>17</t>
  </si>
  <si>
    <t>I.P. Biblioteca Ştiinţifică Centrală "A. Lupan"</t>
  </si>
  <si>
    <t>18</t>
  </si>
  <si>
    <t>Centrul Proiecte Internaționale</t>
  </si>
  <si>
    <t>I.P "Agentia pentru Cercetare si Dezvolatare</t>
  </si>
  <si>
    <t>20</t>
  </si>
  <si>
    <t>Institutul de Genetica,Fiziologie si Protectia plantelor</t>
  </si>
  <si>
    <t xml:space="preserve">Limita numărului de unităţi şi cheltuielile de personal ale organizaţiilor </t>
  </si>
  <si>
    <t>Denumirea institutiei</t>
  </si>
  <si>
    <t>Grupa principală</t>
  </si>
  <si>
    <t>Componenta de bază</t>
  </si>
  <si>
    <t>Cheltuieli de personal (111, 112, 116)</t>
  </si>
  <si>
    <t>inclusiv :</t>
  </si>
  <si>
    <t>Numărul de unitaţi pe anul 2012</t>
  </si>
  <si>
    <t>Fondul de salarizare  pentru schema de incadrare</t>
  </si>
  <si>
    <t>%</t>
  </si>
  <si>
    <t>Denumirea instituției</t>
  </si>
  <si>
    <t>Sector 23,21</t>
  </si>
  <si>
    <t>Limitele numărului de unităţi pe anul 2017</t>
  </si>
  <si>
    <t>Limitele de cheltuieli de personal pe anul 2017</t>
  </si>
  <si>
    <t xml:space="preserve">                Estimat:</t>
  </si>
  <si>
    <t>venituri colectate</t>
  </si>
  <si>
    <t xml:space="preserve"> Cheltuieli de personal pe anul 2018</t>
  </si>
  <si>
    <t>Total AŞM</t>
  </si>
  <si>
    <t>Total ştiinţă şi inovare</t>
  </si>
  <si>
    <t>Consiliul Suprem pentru Ştiinţă şi Dezvoltare Tehnologică al AŞM total,</t>
  </si>
  <si>
    <t>23</t>
  </si>
  <si>
    <t>Secţiile de ştiinţe şi filiala Bălţi</t>
  </si>
  <si>
    <t>Secțiile de deservire a imobililor inginerești</t>
  </si>
  <si>
    <t xml:space="preserve">Agenţia pentru Inovare si Transfer Tehnologic </t>
  </si>
  <si>
    <t>Institutul Naţional de Cercetări Economice al AŞM</t>
  </si>
  <si>
    <t>Biblioteca Științifică Centrală A. Lupan (Institut)</t>
  </si>
  <si>
    <t>Centru Proiecte Internaționale</t>
  </si>
  <si>
    <t>Agenţia pentru Cercetare şi Dezvoltare</t>
  </si>
  <si>
    <t>Învățămînt</t>
  </si>
  <si>
    <t>21</t>
  </si>
  <si>
    <t>Liceul AŞM</t>
  </si>
  <si>
    <t>62</t>
  </si>
  <si>
    <t>Anexa nr. 7</t>
  </si>
  <si>
    <t>Venituri colectate</t>
  </si>
  <si>
    <t>Total 1901</t>
  </si>
  <si>
    <t>Total 1907</t>
  </si>
  <si>
    <t>Total 1908</t>
  </si>
  <si>
    <t>AȘM, total:</t>
  </si>
  <si>
    <t>Activitatea 00208"Postdoctoratul"</t>
  </si>
  <si>
    <r>
      <rPr>
        <b/>
        <i/>
        <sz val="12"/>
        <rFont val="Times New Roman"/>
        <family val="1"/>
        <charset val="204"/>
      </rPr>
      <t>Activitatea 00059 "Activităţi centralizate"</t>
    </r>
    <r>
      <rPr>
        <b/>
        <i/>
        <sz val="10"/>
        <rFont val="Times New Roman"/>
        <family val="1"/>
        <charset val="204"/>
      </rPr>
      <t>(Programul Cadru Orizont 2020, Programul Cadru 7, Fondul de rezervă a C.S.Ş.D.T., Consiliul International p/u Stiinta(ICSU)  si Federatia Europeana a Academiilor de Stiinte (ALLEA) – cota de membru, investiții capitale</t>
    </r>
  </si>
  <si>
    <t>Activitatea 80017"Deservirea procesului ştiinţific"</t>
  </si>
  <si>
    <t>Biblioteca Ştiinţifică Centrală "A.Lupan" (Institut)</t>
  </si>
  <si>
    <t>Biblioteca Ştiinţifică a Institutului Naţional de Cercetări Economice al AŞM</t>
  </si>
  <si>
    <t xml:space="preserve">Secţiile de deservire a imobililor inginereşti </t>
  </si>
  <si>
    <t>Activitatea 80019 "Servicii de coordonare a dezvoltării domeniilor sferei ştiinţei şi inovării"</t>
  </si>
  <si>
    <t xml:space="preserve">Agenţia pentru Inovare şi Transfer Tehnologic </t>
  </si>
  <si>
    <t>I.P. ”Agenția pentru Cercetare și Dezvoltare”</t>
  </si>
  <si>
    <t>Centrul Proiecte Internaţionale</t>
  </si>
  <si>
    <t xml:space="preserve">Secţiile de ştiinţe </t>
  </si>
  <si>
    <t>Activitatea 80020 "Expertiza lucrărilor de cercetare-dezvoltare"</t>
  </si>
  <si>
    <t>Instituţia Publică Consiliul Consultativ de Expertiză</t>
  </si>
  <si>
    <t>Activitatea 00381"Acţiuni pentru coordonarea activităţii MOST, NCP, Comitetele de Program"</t>
  </si>
  <si>
    <t>Activitatea 00010"Managementul autorităţilor administrative centrale"</t>
  </si>
  <si>
    <t>C.S.Ş.D.T.</t>
  </si>
  <si>
    <t>Anexa nr. 8</t>
  </si>
  <si>
    <t xml:space="preserve">Volumul     </t>
  </si>
  <si>
    <t>Programe/ Subprograme</t>
  </si>
  <si>
    <t>Denumirea programului, subprogramului (direcţiei strategice)</t>
  </si>
  <si>
    <t>TOTAL</t>
  </si>
  <si>
    <t>Teme şi proiecte de transfer tehnologic efectuate în bază de concurs</t>
  </si>
  <si>
    <t>Cercetări științifice aplicate în sectorul energetic, în direcția strategică ”Eficiența, energetica și valorificarea surselor regenerabile de energie”</t>
  </si>
  <si>
    <t>Cercetări științifice aplicate în domeniul sănătății publice și serviciilor medicale, în direcția strategică ”Sănătate și biomedicina”</t>
  </si>
  <si>
    <t>Infrastructuri de inovare</t>
  </si>
  <si>
    <t>Anexa nr. 9</t>
  </si>
  <si>
    <t>Beneficiarul, obiectivul</t>
  </si>
  <si>
    <t>Codul</t>
  </si>
  <si>
    <t>Total 2017</t>
  </si>
  <si>
    <t>inclusiv</t>
  </si>
  <si>
    <t xml:space="preserve">Autoritatea  </t>
  </si>
  <si>
    <t>Subgrupa</t>
  </si>
  <si>
    <t>Programul</t>
  </si>
  <si>
    <t>Subprogramul</t>
  </si>
  <si>
    <t>venituri colectate interne</t>
  </si>
  <si>
    <t>Construcţia sistemului de irigare a loturilor experimentale ale Institutului de Genetică, Fiziologie şi Protecţie a Plantelor, str.Pădurii nr.20, municipiul Chişinău</t>
  </si>
  <si>
    <t>Reconstrucţia Centrului de Calcul a blocului tehnic în Biblioteca academică, mun. Chişinău, str. Academiei 5</t>
  </si>
  <si>
    <t>Construcţia garajului cu două boxe şi a căsuţei de pază din curtea imobilului AŞM (Tranşa II), mun. Chişinău, bd. Ştefan cel Mare şi Sfînt 1</t>
  </si>
  <si>
    <t>Liceul Academic Republican a AȘM (Tranșa II), mun. Chișinău, str. Spîncenoaia, 1</t>
  </si>
  <si>
    <t>cheltuielilor pentru sectorul  23  Ştiinţa şi Inovare repartizate pe autorităţi publice centrale pentru anul 2017</t>
  </si>
  <si>
    <t>cheltuielilor pentru sectorul  23  Ştiinţa şi Inovare repartizate pe autorităţi publice centrale pentru anul 2018</t>
  </si>
  <si>
    <t>cheltuielilor pentru sectorul  23  Ştiinţa şi Inovare repartizate pe autorităţi publice centrale pentru anul 2019</t>
  </si>
  <si>
    <t>cheltuielilor pentru sectorul  23  Ştiinţa şi Inovare repartizate pe autorităţi publice centrale pentru anul 2020</t>
  </si>
  <si>
    <t>Nr. d/o</t>
  </si>
  <si>
    <t>Denumirea autorităţilor publice centrale</t>
  </si>
  <si>
    <t xml:space="preserve">Cercetări științifice fundamentale Total </t>
  </si>
  <si>
    <t>Programe și subprograme</t>
  </si>
  <si>
    <t>Managementul Științei și inovării Total</t>
  </si>
  <si>
    <t>Cercetări științifice aplicative Total</t>
  </si>
  <si>
    <t>7007</t>
  </si>
  <si>
    <t>297</t>
  </si>
  <si>
    <t>Resurse ale proiectelor finanțate din surse externe</t>
  </si>
  <si>
    <t>298</t>
  </si>
  <si>
    <t>Proiecte de investiții publice</t>
  </si>
  <si>
    <t>00055</t>
  </si>
  <si>
    <t>Cancelaria de Stat</t>
  </si>
  <si>
    <t>0201</t>
  </si>
  <si>
    <t>Ministerul Agriculturii şi Industriei Alimentare</t>
  </si>
  <si>
    <t>0209</t>
  </si>
  <si>
    <t>Ministerul Educaţiei</t>
  </si>
  <si>
    <t>0212</t>
  </si>
  <si>
    <t>Miniterul Culturii</t>
  </si>
  <si>
    <t>0213</t>
  </si>
  <si>
    <t>Ministerul Sanătăţii</t>
  </si>
  <si>
    <t>0215</t>
  </si>
  <si>
    <t>Consiliul Naţional pentru Acreditare şi Atestare</t>
  </si>
  <si>
    <t>0274</t>
  </si>
  <si>
    <t>Ministerul Mediului</t>
  </si>
  <si>
    <t>0211</t>
  </si>
  <si>
    <t>Total Sector 23               (Ştiinţa şi Inovare)</t>
  </si>
  <si>
    <t>Anexa nr.3</t>
  </si>
  <si>
    <t xml:space="preserve"> Anexa nr.4</t>
  </si>
  <si>
    <t>Tabelul nr.1 la Anexa nr.4</t>
  </si>
  <si>
    <r>
      <t xml:space="preserve"> </t>
    </r>
    <r>
      <rPr>
        <b/>
        <sz val="12"/>
        <rFont val="Times New Roman"/>
        <family val="1"/>
        <charset val="204"/>
      </rPr>
      <t>Anexa nr.5</t>
    </r>
  </si>
  <si>
    <t xml:space="preserve">Tabel nr.1 la Anexa nr.5 </t>
  </si>
  <si>
    <t>Anexa nr.6</t>
  </si>
  <si>
    <t>Anexa nr. 10</t>
  </si>
  <si>
    <t>Î.S. Institutul de Dezvoltare a Societăţii Informaţionale</t>
  </si>
  <si>
    <t>Tabelul nr.1 la Anexa nr. 6</t>
  </si>
  <si>
    <t>Inclusiv</t>
  </si>
  <si>
    <t>5</t>
  </si>
  <si>
    <t>Total Venituri ale proiectelor finanțate din surse externe</t>
  </si>
  <si>
    <t>Total Modificarea soldului(+/-)</t>
  </si>
  <si>
    <t>Venituri ale proiectelor finanțate din surse externe</t>
  </si>
  <si>
    <t>Modificarea soldului(+/-)</t>
  </si>
  <si>
    <t xml:space="preserve"> Venituri ale proiectelor finanțate din surse externe</t>
  </si>
  <si>
    <t>Institutul de Genetică, Fiziologie și Protecţie a Plantelor al AŞM</t>
  </si>
  <si>
    <t>Institutul de Cercetari Juridice şi Politice al AŞM</t>
  </si>
  <si>
    <t>Centrul pentru Finanţarea Cercetării Fundamentale şi Aplicative</t>
  </si>
  <si>
    <t>Agentia pentru Cercetare si Dezvoltare</t>
  </si>
  <si>
    <t>- Proiecte independente pentru tineri savanţi</t>
  </si>
  <si>
    <t>Serviciul de Protecţie şi Paza de Stat</t>
  </si>
  <si>
    <t>Ministerul Agriculturii,Dezvoltării Regionale şi Mediului</t>
  </si>
  <si>
    <t>Ministerul Educaţiei,Culturii şi Cercetării</t>
  </si>
  <si>
    <t>Ministerul Sănătăţii,Muncii şi Protecţiei Sociale</t>
  </si>
  <si>
    <t>cheltuielilor pentru sectorul 23 Ştiinţa şi Inovare pe autorităţi publice centrale pentru anul 2017 (precizat)</t>
  </si>
  <si>
    <t>cheltuielilor din resurse ale proiectelor finanțate din surse externe pentru organizațiile din cadrul AȘM pe anul 2017 (Precizat)</t>
  </si>
  <si>
    <t xml:space="preserve"> veniturilor și cheltuielilor din resurse ale proiectelor finanțate din surse externe pentru organizaţiile din cadrul AŞM pe anul 2017 (Precizat)</t>
  </si>
  <si>
    <t>din cadrul AŞM pe anul 2017 (Precizat)</t>
  </si>
  <si>
    <t xml:space="preserve"> cheltuielilor fundamentate pe programe pentru anul 2017 pentru sectorul "Ştiinţă și inovare" şi "Educaţie"(Precizat)</t>
  </si>
  <si>
    <t xml:space="preserve"> din Resurse generale și Venituri colectate  (Precizat)</t>
  </si>
  <si>
    <t xml:space="preserve">cheltuielilor pentru pregătirea cadrelor prin postdoctorat, autorităţilor administrative centrale, instituţii şi activităţi din cadrul AŞM
 pe anul 2017 (Precizat)
</t>
  </si>
  <si>
    <t xml:space="preserve">   cheltuielilor  pe programe şi activităţi pentru proiectele de dezvoltare a infrastructurii de inovare şi proiecte de transfer tehnologic pe anul 2017 (Precizat) </t>
  </si>
  <si>
    <t>cheltuielilor pentru finanţarea investiţiilor capitale pe anul 2017 (Precizat)</t>
  </si>
  <si>
    <t>Donatii voluntare pentru cheltuieli curente din surse externe pentru institutiile bugetare (144114)</t>
  </si>
  <si>
    <t xml:space="preserve">veniturilor colectate de organizaţiile din cadrul AŞM pe anul 2017 (Precizat)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</si>
  <si>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  veniturilor  colectate de organizaţiile din cadrul AŞM pe anul 2017 (Precizat)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</si>
  <si>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 din Resurse generale  (Precizat)</t>
  </si>
  <si>
    <t>Programa (P1P2) 1907 nu include art.2923 ,,Transferuri acordate intre institutiile din cadrul bugetului de stat'' cu suma de 27,2 mii lei</t>
  </si>
  <si>
    <t>Programa (P1P2) 5007 nu include art.2923 ,,Transferuri acordate intre institutiile din cadrul bugetului de stat'' cu suma de 266,5 mii lei</t>
  </si>
  <si>
    <t xml:space="preserve">Programa (P1P2) 1901 nu include art.2923 ,,Transferuri acordate intre institutiile din cadrul bugetului de stat'' cu suma de 4108,3 mii lei
</t>
  </si>
  <si>
    <t>Institutul de Chimie *</t>
  </si>
  <si>
    <t xml:space="preserve">      cheltuielilor  pentru sectoarele "Ştiinţă şi inovare" şi "Educaţie" ale organizaţiilor din cadrul AŞM pentru anul 2017 (Precizat)</t>
  </si>
  <si>
    <t>după aprobarea de către Parlament a modificărilor bugetului de stat</t>
  </si>
  <si>
    <t xml:space="preserve">* Veniturile şi cheltuielile au fost majorate cu 237,8 mii.lei prin Ministerul Finanţelor,conf. art.16 lit . a)  al Legii bugetului de stat pentru anul 2017 ,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</si>
</sst>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[$-F800]dddd\,\ mmmm\ dd\,\ yyyy"/>
  </numFmts>
  <fonts count="7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indexed="8"/>
      <name val="Cambria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mbria"/>
      <family val="1"/>
      <charset val="204"/>
    </font>
    <font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sz val="11"/>
      <color indexed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  <font>
      <b/>
      <i/>
      <u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sz val="16"/>
      <color indexed="9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9"/>
      <color indexed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4" fillId="0" borderId="0"/>
    <xf numFmtId="0" fontId="29" fillId="0" borderId="0"/>
    <xf numFmtId="0" fontId="4" fillId="0" borderId="0"/>
    <xf numFmtId="0" fontId="14" fillId="0" borderId="0"/>
    <xf numFmtId="0" fontId="43" fillId="0" borderId="0"/>
    <xf numFmtId="0" fontId="14" fillId="0" borderId="0"/>
  </cellStyleXfs>
  <cellXfs count="6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justify"/>
    </xf>
    <xf numFmtId="0" fontId="5" fillId="0" borderId="0" xfId="0" applyFont="1"/>
    <xf numFmtId="16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0" fillId="0" borderId="0" xfId="0" applyNumberFormat="1" applyFont="1"/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3" fillId="0" borderId="1" xfId="0" applyNumberFormat="1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Border="1"/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/>
    <xf numFmtId="0" fontId="1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0" xfId="0" applyFont="1"/>
    <xf numFmtId="0" fontId="18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wrapText="1"/>
    </xf>
    <xf numFmtId="0" fontId="5" fillId="0" borderId="0" xfId="0" applyFont="1" applyBorder="1"/>
    <xf numFmtId="0" fontId="16" fillId="0" borderId="0" xfId="0" applyFont="1"/>
    <xf numFmtId="0" fontId="20" fillId="0" borderId="5" xfId="0" applyFont="1" applyBorder="1"/>
    <xf numFmtId="0" fontId="24" fillId="0" borderId="5" xfId="0" applyFont="1" applyBorder="1"/>
    <xf numFmtId="0" fontId="16" fillId="0" borderId="0" xfId="0" applyFont="1" applyAlignment="1">
      <alignment horizontal="center"/>
    </xf>
    <xf numFmtId="0" fontId="17" fillId="0" borderId="0" xfId="1" applyFont="1" applyFill="1"/>
    <xf numFmtId="0" fontId="12" fillId="0" borderId="0" xfId="1" applyFont="1" applyFill="1"/>
    <xf numFmtId="0" fontId="12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top" wrapText="1"/>
    </xf>
    <xf numFmtId="49" fontId="17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vertical="top" wrapText="1"/>
    </xf>
    <xf numFmtId="164" fontId="12" fillId="0" borderId="1" xfId="1" applyNumberFormat="1" applyFont="1" applyFill="1" applyBorder="1" applyAlignment="1">
      <alignment horizontal="center" vertical="top" wrapText="1"/>
    </xf>
    <xf numFmtId="165" fontId="17" fillId="0" borderId="0" xfId="1" applyNumberFormat="1" applyFont="1" applyFill="1"/>
    <xf numFmtId="0" fontId="17" fillId="0" borderId="1" xfId="1" applyFont="1" applyFill="1" applyBorder="1" applyAlignment="1">
      <alignment vertical="top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/>
    <xf numFmtId="164" fontId="17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28" fillId="0" borderId="0" xfId="1" applyFont="1" applyFill="1"/>
    <xf numFmtId="165" fontId="11" fillId="0" borderId="0" xfId="1" applyNumberFormat="1" applyFont="1" applyFill="1"/>
    <xf numFmtId="0" fontId="11" fillId="0" borderId="0" xfId="1" applyFont="1" applyFill="1"/>
    <xf numFmtId="0" fontId="17" fillId="0" borderId="0" xfId="2" applyFont="1" applyFill="1"/>
    <xf numFmtId="0" fontId="12" fillId="0" borderId="0" xfId="2" applyFont="1" applyFill="1"/>
    <xf numFmtId="0" fontId="30" fillId="0" borderId="0" xfId="2" applyFont="1" applyFill="1"/>
    <xf numFmtId="0" fontId="31" fillId="0" borderId="0" xfId="2" applyFont="1" applyFill="1" applyAlignment="1">
      <alignment horizontal="right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Alignment="1">
      <alignment horizontal="right"/>
    </xf>
    <xf numFmtId="49" fontId="31" fillId="0" borderId="1" xfId="2" applyNumberFormat="1" applyFont="1" applyBorder="1" applyAlignment="1">
      <alignment horizontal="center" vertical="top" wrapText="1"/>
    </xf>
    <xf numFmtId="0" fontId="31" fillId="0" borderId="1" xfId="2" applyFont="1" applyFill="1" applyBorder="1" applyAlignment="1">
      <alignment horizontal="center" vertical="top" wrapText="1"/>
    </xf>
    <xf numFmtId="49" fontId="31" fillId="2" borderId="1" xfId="2" applyNumberFormat="1" applyFont="1" applyFill="1" applyBorder="1" applyAlignment="1">
      <alignment horizontal="center" vertical="top" wrapText="1"/>
    </xf>
    <xf numFmtId="0" fontId="31" fillId="2" borderId="1" xfId="2" applyFont="1" applyFill="1" applyBorder="1" applyAlignment="1">
      <alignment horizontal="center" vertical="top" wrapText="1"/>
    </xf>
    <xf numFmtId="0" fontId="32" fillId="0" borderId="1" xfId="2" applyFont="1" applyBorder="1" applyAlignment="1">
      <alignment horizontal="center" vertical="top" wrapText="1"/>
    </xf>
    <xf numFmtId="0" fontId="32" fillId="0" borderId="1" xfId="2" applyFont="1" applyFill="1" applyBorder="1" applyAlignment="1">
      <alignment horizontal="center" vertical="top" wrapText="1"/>
    </xf>
    <xf numFmtId="0" fontId="32" fillId="2" borderId="1" xfId="2" applyFont="1" applyFill="1" applyBorder="1" applyAlignment="1">
      <alignment horizontal="center" vertical="top" wrapText="1"/>
    </xf>
    <xf numFmtId="0" fontId="34" fillId="0" borderId="1" xfId="2" applyFont="1" applyFill="1" applyBorder="1" applyAlignment="1" applyProtection="1">
      <alignment horizontal="center" vertical="center" wrapText="1"/>
    </xf>
    <xf numFmtId="49" fontId="30" fillId="0" borderId="1" xfId="2" applyNumberFormat="1" applyFont="1" applyBorder="1" applyAlignment="1">
      <alignment horizontal="center" vertical="center" wrapText="1"/>
    </xf>
    <xf numFmtId="49" fontId="30" fillId="0" borderId="1" xfId="2" applyNumberFormat="1" applyFont="1" applyBorder="1" applyAlignment="1">
      <alignment horizontal="center" vertical="top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6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vertical="center" wrapText="1"/>
    </xf>
    <xf numFmtId="0" fontId="35" fillId="0" borderId="1" xfId="2" applyFont="1" applyFill="1" applyBorder="1" applyAlignment="1">
      <alignment horizontal="right" vertical="top" wrapText="1"/>
    </xf>
    <xf numFmtId="164" fontId="30" fillId="0" borderId="1" xfId="2" applyNumberFormat="1" applyFont="1" applyFill="1" applyBorder="1" applyAlignment="1">
      <alignment horizontal="right" vertical="top" wrapText="1"/>
    </xf>
    <xf numFmtId="0" fontId="35" fillId="2" borderId="1" xfId="2" applyFont="1" applyFill="1" applyBorder="1" applyAlignment="1">
      <alignment horizontal="right" vertical="top" wrapText="1"/>
    </xf>
    <xf numFmtId="0" fontId="30" fillId="2" borderId="1" xfId="2" applyFont="1" applyFill="1" applyBorder="1" applyAlignment="1">
      <alignment horizontal="right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7" xfId="2" applyFont="1" applyFill="1" applyBorder="1" applyAlignment="1">
      <alignment horizontal="center" vertical="top" wrapText="1"/>
    </xf>
    <xf numFmtId="0" fontId="35" fillId="0" borderId="7" xfId="2" applyFont="1" applyFill="1" applyBorder="1" applyAlignment="1">
      <alignment horizontal="right" vertical="top" wrapText="1"/>
    </xf>
    <xf numFmtId="164" fontId="35" fillId="0" borderId="7" xfId="2" applyNumberFormat="1" applyFont="1" applyFill="1" applyBorder="1" applyAlignment="1">
      <alignment horizontal="right" vertical="top" wrapText="1"/>
    </xf>
    <xf numFmtId="164" fontId="30" fillId="0" borderId="7" xfId="2" applyNumberFormat="1" applyFont="1" applyFill="1" applyBorder="1" applyAlignment="1">
      <alignment horizontal="right" vertical="top" wrapText="1"/>
    </xf>
    <xf numFmtId="0" fontId="35" fillId="2" borderId="7" xfId="2" applyFont="1" applyFill="1" applyBorder="1" applyAlignment="1">
      <alignment horizontal="right" vertical="top" wrapText="1"/>
    </xf>
    <xf numFmtId="164" fontId="30" fillId="2" borderId="7" xfId="2" applyNumberFormat="1" applyFont="1" applyFill="1" applyBorder="1" applyAlignment="1">
      <alignment horizontal="right" vertical="top" wrapText="1"/>
    </xf>
    <xf numFmtId="0" fontId="16" fillId="0" borderId="8" xfId="2" applyFont="1" applyFill="1" applyBorder="1" applyAlignment="1">
      <alignment horizontal="center" vertical="top" wrapText="1"/>
    </xf>
    <xf numFmtId="164" fontId="30" fillId="0" borderId="9" xfId="2" applyNumberFormat="1" applyFont="1" applyFill="1" applyBorder="1" applyAlignment="1">
      <alignment horizontal="right" vertical="center" wrapText="1"/>
    </xf>
    <xf numFmtId="164" fontId="30" fillId="0" borderId="10" xfId="2" applyNumberFormat="1" applyFont="1" applyFill="1" applyBorder="1" applyAlignment="1">
      <alignment horizontal="right" vertical="center" wrapText="1"/>
    </xf>
    <xf numFmtId="164" fontId="30" fillId="0" borderId="8" xfId="2" applyNumberFormat="1" applyFont="1" applyFill="1" applyBorder="1" applyAlignment="1">
      <alignment horizontal="right" vertical="center" wrapText="1"/>
    </xf>
    <xf numFmtId="164" fontId="30" fillId="0" borderId="11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/>
    <xf numFmtId="0" fontId="12" fillId="0" borderId="4" xfId="2" applyFont="1" applyFill="1" applyBorder="1"/>
    <xf numFmtId="0" fontId="12" fillId="0" borderId="12" xfId="2" applyFont="1" applyFill="1" applyBorder="1" applyAlignment="1">
      <alignment vertical="top" wrapText="1"/>
    </xf>
    <xf numFmtId="164" fontId="35" fillId="0" borderId="12" xfId="2" applyNumberFormat="1" applyFont="1" applyFill="1" applyBorder="1" applyAlignment="1">
      <alignment horizontal="right" vertical="center" wrapText="1"/>
    </xf>
    <xf numFmtId="164" fontId="30" fillId="0" borderId="12" xfId="2" applyNumberFormat="1" applyFont="1" applyFill="1" applyBorder="1" applyAlignment="1">
      <alignment horizontal="right" vertical="center" wrapText="1"/>
    </xf>
    <xf numFmtId="164" fontId="35" fillId="2" borderId="12" xfId="2" applyNumberFormat="1" applyFont="1" applyFill="1" applyBorder="1" applyAlignment="1">
      <alignment horizontal="right" vertical="center" wrapText="1"/>
    </xf>
    <xf numFmtId="164" fontId="30" fillId="2" borderId="12" xfId="2" applyNumberFormat="1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horizontal="left" vertical="top" wrapText="1"/>
    </xf>
    <xf numFmtId="164" fontId="30" fillId="3" borderId="14" xfId="2" applyNumberFormat="1" applyFont="1" applyFill="1" applyBorder="1" applyAlignment="1">
      <alignment horizontal="right" vertical="center" wrapText="1"/>
    </xf>
    <xf numFmtId="164" fontId="30" fillId="3" borderId="13" xfId="2" applyNumberFormat="1" applyFont="1" applyFill="1" applyBorder="1" applyAlignment="1">
      <alignment horizontal="right" vertical="center" wrapText="1"/>
    </xf>
    <xf numFmtId="164" fontId="35" fillId="3" borderId="13" xfId="2" applyNumberFormat="1" applyFont="1" applyFill="1" applyBorder="1" applyAlignment="1">
      <alignment horizontal="right" vertical="center" wrapText="1"/>
    </xf>
    <xf numFmtId="0" fontId="17" fillId="3" borderId="0" xfId="2" applyFont="1" applyFill="1"/>
    <xf numFmtId="0" fontId="18" fillId="3" borderId="15" xfId="2" applyFont="1" applyFill="1" applyBorder="1" applyAlignment="1">
      <alignment vertical="top" wrapText="1"/>
    </xf>
    <xf numFmtId="164" fontId="30" fillId="3" borderId="1" xfId="2" applyNumberFormat="1" applyFont="1" applyFill="1" applyBorder="1" applyAlignment="1">
      <alignment horizontal="right" vertical="center" wrapText="1"/>
    </xf>
    <xf numFmtId="164" fontId="35" fillId="3" borderId="1" xfId="2" applyNumberFormat="1" applyFont="1" applyFill="1" applyBorder="1" applyAlignment="1">
      <alignment horizontal="right" vertical="center" wrapText="1"/>
    </xf>
    <xf numFmtId="0" fontId="18" fillId="3" borderId="15" xfId="2" applyFont="1" applyFill="1" applyBorder="1" applyAlignment="1">
      <alignment vertical="center" wrapText="1"/>
    </xf>
    <xf numFmtId="164" fontId="18" fillId="3" borderId="1" xfId="2" applyNumberFormat="1" applyFont="1" applyFill="1" applyBorder="1" applyAlignment="1">
      <alignment horizontal="right" vertical="center" wrapText="1"/>
    </xf>
    <xf numFmtId="164" fontId="16" fillId="3" borderId="1" xfId="2" applyNumberFormat="1" applyFont="1" applyFill="1" applyBorder="1" applyAlignment="1">
      <alignment horizontal="right" vertical="center" wrapText="1"/>
    </xf>
    <xf numFmtId="0" fontId="18" fillId="3" borderId="0" xfId="2" applyFont="1" applyFill="1"/>
    <xf numFmtId="0" fontId="18" fillId="3" borderId="1" xfId="2" applyFont="1" applyFill="1" applyBorder="1" applyAlignment="1">
      <alignment horizontal="left" vertical="center" wrapText="1"/>
    </xf>
    <xf numFmtId="49" fontId="18" fillId="0" borderId="15" xfId="2" applyNumberFormat="1" applyFont="1" applyFill="1" applyBorder="1" applyAlignment="1">
      <alignment horizontal="left" vertical="center" wrapText="1"/>
    </xf>
    <xf numFmtId="164" fontId="18" fillId="3" borderId="1" xfId="2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horizontal="left" vertical="center" wrapText="1"/>
    </xf>
    <xf numFmtId="0" fontId="18" fillId="3" borderId="1" xfId="2" applyFont="1" applyFill="1" applyBorder="1" applyAlignment="1">
      <alignment horizontal="left" vertical="center"/>
    </xf>
    <xf numFmtId="164" fontId="17" fillId="4" borderId="12" xfId="2" applyNumberFormat="1" applyFont="1" applyFill="1" applyBorder="1" applyAlignment="1">
      <alignment vertical="center" wrapText="1"/>
    </xf>
    <xf numFmtId="164" fontId="30" fillId="4" borderId="16" xfId="2" applyNumberFormat="1" applyFont="1" applyFill="1" applyBorder="1" applyAlignment="1">
      <alignment horizontal="right" vertical="center" wrapText="1"/>
    </xf>
    <xf numFmtId="0" fontId="35" fillId="4" borderId="12" xfId="2" applyFont="1" applyFill="1" applyBorder="1" applyAlignment="1">
      <alignment horizontal="right" vertical="top" wrapText="1"/>
    </xf>
    <xf numFmtId="164" fontId="30" fillId="4" borderId="12" xfId="2" applyNumberFormat="1" applyFont="1" applyFill="1" applyBorder="1" applyAlignment="1">
      <alignment horizontal="right" vertical="center" wrapText="1"/>
    </xf>
    <xf numFmtId="164" fontId="30" fillId="4" borderId="12" xfId="2" applyNumberFormat="1" applyFont="1" applyFill="1" applyBorder="1" applyAlignment="1">
      <alignment horizontal="right" vertical="top" wrapText="1"/>
    </xf>
    <xf numFmtId="164" fontId="17" fillId="4" borderId="1" xfId="2" applyNumberFormat="1" applyFont="1" applyFill="1" applyBorder="1" applyAlignment="1">
      <alignment vertical="center" wrapText="1"/>
    </xf>
    <xf numFmtId="164" fontId="30" fillId="4" borderId="9" xfId="2" applyNumberFormat="1" applyFont="1" applyFill="1" applyBorder="1" applyAlignment="1">
      <alignment horizontal="right" vertical="center" wrapText="1"/>
    </xf>
    <xf numFmtId="0" fontId="35" fillId="4" borderId="1" xfId="2" applyFont="1" applyFill="1" applyBorder="1" applyAlignment="1">
      <alignment horizontal="right" vertical="top" wrapText="1"/>
    </xf>
    <xf numFmtId="164" fontId="30" fillId="4" borderId="1" xfId="2" applyNumberFormat="1" applyFont="1" applyFill="1" applyBorder="1" applyAlignment="1">
      <alignment horizontal="right" vertical="center" wrapText="1"/>
    </xf>
    <xf numFmtId="164" fontId="30" fillId="4" borderId="1" xfId="2" applyNumberFormat="1" applyFont="1" applyFill="1" applyBorder="1" applyAlignment="1">
      <alignment horizontal="right" vertical="top" wrapText="1"/>
    </xf>
    <xf numFmtId="0" fontId="28" fillId="4" borderId="0" xfId="2" applyFont="1" applyFill="1"/>
    <xf numFmtId="0" fontId="28" fillId="0" borderId="0" xfId="2" applyFont="1" applyFill="1"/>
    <xf numFmtId="165" fontId="12" fillId="0" borderId="0" xfId="2" applyNumberFormat="1" applyFont="1" applyFill="1"/>
    <xf numFmtId="165" fontId="11" fillId="0" borderId="0" xfId="2" applyNumberFormat="1" applyFont="1" applyFill="1"/>
    <xf numFmtId="0" fontId="12" fillId="0" borderId="0" xfId="2" applyFont="1"/>
    <xf numFmtId="0" fontId="12" fillId="0" borderId="19" xfId="2" applyFont="1" applyFill="1" applyBorder="1" applyAlignment="1">
      <alignment horizontal="center"/>
    </xf>
    <xf numFmtId="0" fontId="17" fillId="0" borderId="19" xfId="2" applyFont="1" applyFill="1" applyBorder="1"/>
    <xf numFmtId="49" fontId="31" fillId="0" borderId="21" xfId="2" applyNumberFormat="1" applyFont="1" applyBorder="1" applyAlignment="1">
      <alignment horizontal="center" vertical="top" wrapText="1"/>
    </xf>
    <xf numFmtId="0" fontId="32" fillId="0" borderId="21" xfId="2" applyFont="1" applyBorder="1" applyAlignment="1">
      <alignment horizontal="center" vertical="top" wrapText="1"/>
    </xf>
    <xf numFmtId="49" fontId="36" fillId="0" borderId="1" xfId="2" applyNumberFormat="1" applyFont="1" applyFill="1" applyBorder="1" applyAlignment="1">
      <alignment horizontal="center" vertical="center" wrapText="1"/>
    </xf>
    <xf numFmtId="49" fontId="37" fillId="0" borderId="1" xfId="2" applyNumberFormat="1" applyFont="1" applyFill="1" applyBorder="1" applyAlignment="1" applyProtection="1">
      <alignment horizontal="center" vertical="center" wrapText="1"/>
    </xf>
    <xf numFmtId="0" fontId="36" fillId="0" borderId="1" xfId="2" applyFont="1" applyFill="1" applyBorder="1" applyAlignment="1">
      <alignment horizontal="center" vertical="center" wrapText="1"/>
    </xf>
    <xf numFmtId="0" fontId="38" fillId="0" borderId="1" xfId="2" applyFont="1" applyFill="1" applyBorder="1" applyAlignment="1" applyProtection="1">
      <alignment horizontal="center" vertical="center" wrapText="1"/>
    </xf>
    <xf numFmtId="49" fontId="38" fillId="0" borderId="1" xfId="2" applyNumberFormat="1" applyFont="1" applyFill="1" applyBorder="1" applyAlignment="1" applyProtection="1">
      <alignment horizontal="center" vertical="center" wrapText="1"/>
    </xf>
    <xf numFmtId="0" fontId="39" fillId="0" borderId="1" xfId="2" applyFont="1" applyFill="1" applyBorder="1" applyAlignment="1">
      <alignment horizontal="center" vertical="center" wrapText="1"/>
    </xf>
    <xf numFmtId="49" fontId="30" fillId="0" borderId="21" xfId="2" applyNumberFormat="1" applyFont="1" applyBorder="1" applyAlignment="1">
      <alignment horizontal="center" vertical="center" wrapText="1"/>
    </xf>
    <xf numFmtId="0" fontId="31" fillId="0" borderId="22" xfId="2" applyFont="1" applyFill="1" applyBorder="1" applyAlignment="1">
      <alignment vertical="center" wrapText="1"/>
    </xf>
    <xf numFmtId="0" fontId="35" fillId="0" borderId="23" xfId="2" applyFont="1" applyFill="1" applyBorder="1" applyAlignment="1">
      <alignment horizontal="right" vertical="top" wrapText="1"/>
    </xf>
    <xf numFmtId="164" fontId="30" fillId="0" borderId="23" xfId="2" applyNumberFormat="1" applyFont="1" applyFill="1" applyBorder="1" applyAlignment="1">
      <alignment horizontal="right" vertical="top" wrapText="1"/>
    </xf>
    <xf numFmtId="0" fontId="35" fillId="2" borderId="23" xfId="2" applyFont="1" applyFill="1" applyBorder="1" applyAlignment="1">
      <alignment horizontal="right" vertical="top" wrapText="1"/>
    </xf>
    <xf numFmtId="0" fontId="30" fillId="2" borderId="23" xfId="2" applyFont="1" applyFill="1" applyBorder="1" applyAlignment="1">
      <alignment horizontal="right" vertical="top" wrapText="1"/>
    </xf>
    <xf numFmtId="0" fontId="35" fillId="0" borderId="24" xfId="2" applyFont="1" applyFill="1" applyBorder="1" applyAlignment="1">
      <alignment horizontal="right" vertical="top" wrapText="1"/>
    </xf>
    <xf numFmtId="0" fontId="12" fillId="0" borderId="25" xfId="2" applyFont="1" applyFill="1" applyBorder="1" applyAlignment="1">
      <alignment horizontal="center" vertical="top" wrapText="1"/>
    </xf>
    <xf numFmtId="0" fontId="12" fillId="0" borderId="23" xfId="2" applyFont="1" applyFill="1" applyBorder="1" applyAlignment="1">
      <alignment horizontal="center" vertical="top" wrapText="1"/>
    </xf>
    <xf numFmtId="0" fontId="12" fillId="0" borderId="16" xfId="2" applyFont="1" applyFill="1" applyBorder="1" applyAlignment="1">
      <alignment horizontal="center" vertical="top" wrapText="1"/>
    </xf>
    <xf numFmtId="0" fontId="12" fillId="0" borderId="26" xfId="2" applyFont="1" applyFill="1" applyBorder="1" applyAlignment="1">
      <alignment horizontal="center" vertical="top" wrapText="1"/>
    </xf>
    <xf numFmtId="0" fontId="12" fillId="0" borderId="27" xfId="2" applyFont="1" applyFill="1" applyBorder="1" applyAlignment="1">
      <alignment horizontal="center" vertical="top" wrapText="1"/>
    </xf>
    <xf numFmtId="0" fontId="12" fillId="0" borderId="13" xfId="2" applyFont="1" applyFill="1" applyBorder="1" applyAlignment="1">
      <alignment horizontal="center" vertical="top" wrapText="1"/>
    </xf>
    <xf numFmtId="0" fontId="35" fillId="0" borderId="13" xfId="2" applyFont="1" applyFill="1" applyBorder="1" applyAlignment="1">
      <alignment horizontal="right" vertical="top" wrapText="1"/>
    </xf>
    <xf numFmtId="164" fontId="35" fillId="0" borderId="13" xfId="2" applyNumberFormat="1" applyFont="1" applyFill="1" applyBorder="1" applyAlignment="1">
      <alignment horizontal="right" vertical="top" wrapText="1"/>
    </xf>
    <xf numFmtId="164" fontId="30" fillId="0" borderId="13" xfId="2" applyNumberFormat="1" applyFont="1" applyFill="1" applyBorder="1" applyAlignment="1">
      <alignment horizontal="right" vertical="top" wrapText="1"/>
    </xf>
    <xf numFmtId="0" fontId="35" fillId="2" borderId="13" xfId="2" applyFont="1" applyFill="1" applyBorder="1" applyAlignment="1">
      <alignment horizontal="right" vertical="top" wrapText="1"/>
    </xf>
    <xf numFmtId="164" fontId="30" fillId="2" borderId="13" xfId="2" applyNumberFormat="1" applyFont="1" applyFill="1" applyBorder="1" applyAlignment="1">
      <alignment horizontal="right" vertical="top" wrapText="1"/>
    </xf>
    <xf numFmtId="0" fontId="35" fillId="0" borderId="12" xfId="2" applyFont="1" applyFill="1" applyBorder="1" applyAlignment="1">
      <alignment horizontal="right" vertical="top" wrapText="1"/>
    </xf>
    <xf numFmtId="0" fontId="35" fillId="0" borderId="28" xfId="2" applyFont="1" applyFill="1" applyBorder="1" applyAlignment="1">
      <alignment horizontal="right" vertical="top" wrapText="1"/>
    </xf>
    <xf numFmtId="164" fontId="30" fillId="0" borderId="1" xfId="2" applyNumberFormat="1" applyFont="1" applyFill="1" applyBorder="1" applyAlignment="1">
      <alignment horizontal="right" vertical="center" wrapText="1"/>
    </xf>
    <xf numFmtId="164" fontId="30" fillId="0" borderId="29" xfId="2" applyNumberFormat="1" applyFont="1" applyFill="1" applyBorder="1" applyAlignment="1">
      <alignment horizontal="right" vertical="center" wrapText="1"/>
    </xf>
    <xf numFmtId="0" fontId="12" fillId="0" borderId="30" xfId="2" applyFont="1" applyFill="1" applyBorder="1" applyAlignment="1">
      <alignment vertical="top" wrapText="1"/>
    </xf>
    <xf numFmtId="164" fontId="35" fillId="0" borderId="31" xfId="2" applyNumberFormat="1" applyFont="1" applyFill="1" applyBorder="1" applyAlignment="1">
      <alignment horizontal="right" vertical="center" wrapText="1"/>
    </xf>
    <xf numFmtId="0" fontId="12" fillId="3" borderId="27" xfId="2" applyFont="1" applyFill="1" applyBorder="1" applyAlignment="1">
      <alignment horizontal="left" vertical="center" wrapText="1"/>
    </xf>
    <xf numFmtId="164" fontId="30" fillId="3" borderId="28" xfId="2" applyNumberFormat="1" applyFont="1" applyFill="1" applyBorder="1" applyAlignment="1">
      <alignment horizontal="right" vertical="center" wrapText="1"/>
    </xf>
    <xf numFmtId="49" fontId="16" fillId="4" borderId="15" xfId="2" applyNumberFormat="1" applyFont="1" applyFill="1" applyBorder="1" applyAlignment="1">
      <alignment horizontal="center" vertical="center" wrapText="1"/>
    </xf>
    <xf numFmtId="164" fontId="35" fillId="3" borderId="21" xfId="2" applyNumberFormat="1" applyFont="1" applyFill="1" applyBorder="1" applyAlignment="1">
      <alignment horizontal="right" vertical="center" wrapText="1"/>
    </xf>
    <xf numFmtId="164" fontId="16" fillId="4" borderId="1" xfId="2" applyNumberFormat="1" applyFont="1" applyFill="1" applyBorder="1" applyAlignment="1">
      <alignment horizontal="right" vertical="center" wrapText="1"/>
    </xf>
    <xf numFmtId="0" fontId="16" fillId="4" borderId="15" xfId="2" applyFont="1" applyFill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left" vertical="center" wrapText="1"/>
    </xf>
    <xf numFmtId="164" fontId="30" fillId="3" borderId="21" xfId="2" applyNumberFormat="1" applyFont="1" applyFill="1" applyBorder="1" applyAlignment="1">
      <alignment horizontal="right" vertical="center" wrapText="1"/>
    </xf>
    <xf numFmtId="164" fontId="30" fillId="4" borderId="21" xfId="2" applyNumberFormat="1" applyFont="1" applyFill="1" applyBorder="1" applyAlignment="1">
      <alignment horizontal="right" vertical="center" wrapText="1"/>
    </xf>
    <xf numFmtId="0" fontId="18" fillId="3" borderId="22" xfId="2" applyFont="1" applyFill="1" applyBorder="1"/>
    <xf numFmtId="164" fontId="30" fillId="3" borderId="23" xfId="2" applyNumberFormat="1" applyFont="1" applyFill="1" applyBorder="1" applyAlignment="1">
      <alignment horizontal="right" vertical="center" wrapText="1"/>
    </xf>
    <xf numFmtId="164" fontId="35" fillId="3" borderId="23" xfId="2" applyNumberFormat="1" applyFont="1" applyFill="1" applyBorder="1" applyAlignment="1">
      <alignment horizontal="right" vertical="center" wrapText="1"/>
    </xf>
    <xf numFmtId="164" fontId="35" fillId="3" borderId="24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Fill="1"/>
    <xf numFmtId="164" fontId="17" fillId="0" borderId="0" xfId="2" applyNumberFormat="1" applyFont="1" applyFill="1"/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Border="1"/>
    <xf numFmtId="0" fontId="12" fillId="0" borderId="0" xfId="1" applyFont="1" applyFill="1" applyBorder="1" applyAlignment="1">
      <alignment vertical="top" wrapTex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1" xfId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center" vertical="top" wrapText="1"/>
    </xf>
    <xf numFmtId="49" fontId="17" fillId="0" borderId="1" xfId="1" applyNumberFormat="1" applyFont="1" applyFill="1" applyBorder="1" applyAlignment="1">
      <alignment horizontal="right" vertical="center"/>
    </xf>
    <xf numFmtId="165" fontId="17" fillId="0" borderId="1" xfId="1" applyNumberFormat="1" applyFont="1" applyFill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horizontal="center" vertical="top"/>
    </xf>
    <xf numFmtId="0" fontId="17" fillId="0" borderId="1" xfId="1" applyFont="1" applyFill="1" applyBorder="1" applyAlignment="1">
      <alignment horizontal="center" vertical="top"/>
    </xf>
    <xf numFmtId="0" fontId="28" fillId="0" borderId="0" xfId="1" applyFont="1" applyFill="1" applyAlignment="1">
      <alignment horizontal="right" vertical="center"/>
    </xf>
    <xf numFmtId="0" fontId="40" fillId="0" borderId="0" xfId="2" applyFont="1"/>
    <xf numFmtId="0" fontId="15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40" fillId="0" borderId="0" xfId="2" applyFont="1" applyAlignment="1"/>
    <xf numFmtId="0" fontId="28" fillId="2" borderId="0" xfId="2" applyFont="1" applyFill="1"/>
    <xf numFmtId="0" fontId="40" fillId="0" borderId="19" xfId="2" applyFont="1" applyBorder="1"/>
    <xf numFmtId="0" fontId="22" fillId="0" borderId="33" xfId="2" applyFont="1" applyBorder="1" applyAlignment="1">
      <alignment horizontal="center" vertical="center" wrapText="1"/>
    </xf>
    <xf numFmtId="0" fontId="35" fillId="2" borderId="35" xfId="2" applyFont="1" applyFill="1" applyBorder="1" applyAlignment="1">
      <alignment horizontal="center"/>
    </xf>
    <xf numFmtId="0" fontId="22" fillId="0" borderId="19" xfId="2" applyFont="1" applyBorder="1" applyAlignment="1">
      <alignment vertical="center" wrapText="1"/>
    </xf>
    <xf numFmtId="0" fontId="22" fillId="0" borderId="37" xfId="2" applyFont="1" applyBorder="1" applyAlignment="1">
      <alignment horizontal="center" vertical="center" wrapText="1"/>
    </xf>
    <xf numFmtId="0" fontId="22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40" fillId="0" borderId="0" xfId="2" applyFont="1" applyAlignment="1">
      <alignment horizontal="right"/>
    </xf>
    <xf numFmtId="0" fontId="40" fillId="0" borderId="0" xfId="2" applyFont="1" applyAlignment="1">
      <alignment horizontal="center"/>
    </xf>
    <xf numFmtId="0" fontId="42" fillId="0" borderId="0" xfId="2" applyFont="1" applyBorder="1" applyAlignment="1">
      <alignment horizontal="right"/>
    </xf>
    <xf numFmtId="0" fontId="22" fillId="0" borderId="1" xfId="2" applyFont="1" applyBorder="1" applyAlignment="1">
      <alignment vertical="center" wrapText="1"/>
    </xf>
    <xf numFmtId="0" fontId="40" fillId="0" borderId="40" xfId="2" applyFont="1" applyBorder="1" applyAlignment="1">
      <alignment horizontal="center"/>
    </xf>
    <xf numFmtId="0" fontId="40" fillId="0" borderId="0" xfId="2" applyFont="1" applyBorder="1"/>
    <xf numFmtId="0" fontId="12" fillId="0" borderId="1" xfId="2" applyFont="1" applyBorder="1" applyAlignment="1">
      <alignment horizontal="center" vertical="center"/>
    </xf>
    <xf numFmtId="2" fontId="22" fillId="0" borderId="1" xfId="2" applyNumberFormat="1" applyFont="1" applyBorder="1" applyAlignment="1">
      <alignment horizontal="center" vertical="center" wrapText="1"/>
    </xf>
    <xf numFmtId="2" fontId="40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vertical="top" wrapText="1"/>
    </xf>
    <xf numFmtId="0" fontId="40" fillId="0" borderId="1" xfId="2" applyFont="1" applyBorder="1"/>
    <xf numFmtId="49" fontId="40" fillId="0" borderId="1" xfId="2" applyNumberFormat="1" applyFont="1" applyBorder="1" applyAlignment="1">
      <alignment horizontal="center" vertical="center"/>
    </xf>
    <xf numFmtId="2" fontId="22" fillId="0" borderId="1" xfId="2" applyNumberFormat="1" applyFont="1" applyBorder="1" applyAlignment="1">
      <alignment horizontal="center" vertical="center"/>
    </xf>
    <xf numFmtId="2" fontId="40" fillId="0" borderId="1" xfId="2" applyNumberFormat="1" applyFont="1" applyBorder="1" applyAlignment="1">
      <alignment horizontal="center" vertical="center"/>
    </xf>
    <xf numFmtId="2" fontId="22" fillId="0" borderId="1" xfId="2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/>
    </xf>
    <xf numFmtId="2" fontId="40" fillId="2" borderId="1" xfId="2" applyNumberFormat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top" wrapText="1"/>
    </xf>
    <xf numFmtId="49" fontId="22" fillId="0" borderId="1" xfId="2" applyNumberFormat="1" applyFont="1" applyBorder="1" applyAlignment="1">
      <alignment horizontal="center" vertical="center"/>
    </xf>
    <xf numFmtId="0" fontId="17" fillId="0" borderId="1" xfId="3" applyFont="1" applyFill="1" applyBorder="1" applyAlignment="1">
      <alignment vertical="top" wrapText="1"/>
    </xf>
    <xf numFmtId="49" fontId="17" fillId="0" borderId="1" xfId="2" applyNumberFormat="1" applyFont="1" applyBorder="1" applyAlignment="1">
      <alignment horizontal="center"/>
    </xf>
    <xf numFmtId="0" fontId="17" fillId="0" borderId="1" xfId="2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 vertical="center"/>
    </xf>
    <xf numFmtId="2" fontId="40" fillId="0" borderId="1" xfId="2" applyNumberFormat="1" applyFont="1" applyFill="1" applyBorder="1" applyAlignment="1">
      <alignment horizontal="center" vertical="center" wrapText="1"/>
    </xf>
    <xf numFmtId="2" fontId="22" fillId="0" borderId="2" xfId="2" applyNumberFormat="1" applyFont="1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wrapText="1"/>
    </xf>
    <xf numFmtId="0" fontId="16" fillId="0" borderId="0" xfId="2" applyFont="1"/>
    <xf numFmtId="0" fontId="14" fillId="0" borderId="0" xfId="4"/>
    <xf numFmtId="0" fontId="43" fillId="0" borderId="0" xfId="5"/>
    <xf numFmtId="0" fontId="12" fillId="0" borderId="0" xfId="4" applyFont="1" applyFill="1" applyAlignment="1">
      <alignment vertical="top"/>
    </xf>
    <xf numFmtId="0" fontId="12" fillId="0" borderId="0" xfId="4" applyFont="1" applyBorder="1" applyAlignment="1">
      <alignment vertical="justify" wrapText="1"/>
    </xf>
    <xf numFmtId="0" fontId="12" fillId="0" borderId="0" xfId="4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13" fillId="0" borderId="5" xfId="4" applyFont="1" applyFill="1" applyBorder="1" applyAlignment="1"/>
    <xf numFmtId="0" fontId="13" fillId="0" borderId="5" xfId="4" applyFont="1" applyFill="1" applyBorder="1" applyAlignment="1">
      <alignment horizontal="right"/>
    </xf>
    <xf numFmtId="0" fontId="13" fillId="0" borderId="0" xfId="4" applyFont="1" applyFill="1" applyBorder="1" applyAlignment="1">
      <alignment horizontal="right"/>
    </xf>
    <xf numFmtId="0" fontId="43" fillId="0" borderId="0" xfId="5" applyBorder="1"/>
    <xf numFmtId="0" fontId="2" fillId="0" borderId="12" xfId="4" applyFont="1" applyFill="1" applyBorder="1" applyAlignment="1">
      <alignment horizontal="center" vertical="center" wrapText="1"/>
    </xf>
    <xf numFmtId="0" fontId="44" fillId="0" borderId="12" xfId="4" applyFont="1" applyFill="1" applyBorder="1" applyAlignment="1">
      <alignment horizontal="center" vertical="center" wrapText="1"/>
    </xf>
    <xf numFmtId="0" fontId="45" fillId="0" borderId="0" xfId="5" applyFont="1" applyAlignment="1">
      <alignment horizontal="center" wrapText="1"/>
    </xf>
    <xf numFmtId="0" fontId="45" fillId="0" borderId="1" xfId="5" applyFont="1" applyBorder="1" applyAlignment="1">
      <alignment horizontal="center" wrapText="1"/>
    </xf>
    <xf numFmtId="49" fontId="17" fillId="0" borderId="0" xfId="4" applyNumberFormat="1" applyFont="1" applyFill="1" applyBorder="1" applyAlignment="1">
      <alignment vertical="top" wrapText="1"/>
    </xf>
    <xf numFmtId="0" fontId="13" fillId="0" borderId="1" xfId="4" applyFont="1" applyFill="1" applyBorder="1" applyAlignment="1">
      <alignment horizontal="center"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center" wrapText="1"/>
    </xf>
    <xf numFmtId="165" fontId="15" fillId="0" borderId="1" xfId="4" applyNumberFormat="1" applyFont="1" applyFill="1" applyBorder="1" applyAlignment="1">
      <alignment horizontal="center" vertical="center" wrapText="1"/>
    </xf>
    <xf numFmtId="165" fontId="46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top" wrapText="1"/>
    </xf>
    <xf numFmtId="0" fontId="15" fillId="0" borderId="1" xfId="4" applyFont="1" applyFill="1" applyBorder="1" applyAlignment="1">
      <alignment horizontal="center" vertical="center" wrapText="1"/>
    </xf>
    <xf numFmtId="0" fontId="15" fillId="0" borderId="3" xfId="4" applyFont="1" applyFill="1" applyBorder="1" applyAlignment="1">
      <alignment horizontal="center" vertical="center" wrapText="1"/>
    </xf>
    <xf numFmtId="165" fontId="47" fillId="0" borderId="3" xfId="4" applyNumberFormat="1" applyFont="1" applyFill="1" applyBorder="1" applyAlignment="1">
      <alignment horizontal="center" vertical="center" wrapText="1"/>
    </xf>
    <xf numFmtId="165" fontId="48" fillId="0" borderId="1" xfId="4" applyNumberFormat="1" applyFont="1" applyFill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/>
    </xf>
    <xf numFmtId="0" fontId="2" fillId="0" borderId="1" xfId="4" applyFont="1" applyFill="1" applyBorder="1" applyAlignment="1">
      <alignment vertical="top" wrapText="1"/>
    </xf>
    <xf numFmtId="165" fontId="47" fillId="0" borderId="1" xfId="4" applyNumberFormat="1" applyFont="1" applyFill="1" applyBorder="1" applyAlignment="1">
      <alignment horizontal="center" vertical="center" wrapText="1"/>
    </xf>
    <xf numFmtId="165" fontId="48" fillId="0" borderId="3" xfId="4" applyNumberFormat="1" applyFont="1" applyFill="1" applyBorder="1" applyAlignment="1">
      <alignment horizontal="center" vertical="center" wrapText="1"/>
    </xf>
    <xf numFmtId="165" fontId="46" fillId="0" borderId="3" xfId="4" applyNumberFormat="1" applyFont="1" applyFill="1" applyBorder="1" applyAlignment="1">
      <alignment horizontal="center" vertical="center" wrapText="1"/>
    </xf>
    <xf numFmtId="0" fontId="49" fillId="0" borderId="1" xfId="4" applyFont="1" applyBorder="1" applyAlignment="1">
      <alignment horizontal="center" vertical="center"/>
    </xf>
    <xf numFmtId="0" fontId="13" fillId="0" borderId="1" xfId="4" applyFont="1" applyFill="1" applyBorder="1" applyAlignment="1">
      <alignment vertical="top" wrapText="1"/>
    </xf>
    <xf numFmtId="0" fontId="17" fillId="0" borderId="1" xfId="4" applyFont="1" applyFill="1" applyBorder="1" applyAlignment="1">
      <alignment wrapText="1"/>
    </xf>
    <xf numFmtId="0" fontId="17" fillId="0" borderId="1" xfId="4" applyFont="1" applyFill="1" applyBorder="1" applyAlignment="1">
      <alignment vertical="top" wrapText="1"/>
    </xf>
    <xf numFmtId="0" fontId="17" fillId="0" borderId="1" xfId="5" applyFont="1" applyFill="1" applyBorder="1" applyAlignment="1">
      <alignment horizontal="left" vertical="top" wrapText="1"/>
    </xf>
    <xf numFmtId="165" fontId="50" fillId="0" borderId="1" xfId="4" applyNumberFormat="1" applyFont="1" applyFill="1" applyBorder="1" applyAlignment="1">
      <alignment horizontal="center" vertical="center" wrapText="1"/>
    </xf>
    <xf numFmtId="0" fontId="28" fillId="0" borderId="0" xfId="4" applyFont="1" applyFill="1"/>
    <xf numFmtId="165" fontId="12" fillId="0" borderId="0" xfId="4" applyNumberFormat="1" applyFont="1" applyFill="1"/>
    <xf numFmtId="165" fontId="11" fillId="0" borderId="0" xfId="4" applyNumberFormat="1" applyFont="1" applyFill="1"/>
    <xf numFmtId="0" fontId="51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52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51" fillId="0" borderId="0" xfId="0" applyFont="1" applyBorder="1" applyAlignment="1">
      <alignment horizontal="right"/>
    </xf>
    <xf numFmtId="0" fontId="51" fillId="0" borderId="1" xfId="0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5" fillId="0" borderId="0" xfId="6" applyFont="1" applyFill="1" applyAlignment="1">
      <alignment horizontal="left" vertical="center" wrapText="1"/>
    </xf>
    <xf numFmtId="0" fontId="35" fillId="0" borderId="0" xfId="6" applyFont="1" applyFill="1" applyAlignment="1">
      <alignment horizontal="center" vertical="center"/>
    </xf>
    <xf numFmtId="166" fontId="30" fillId="0" borderId="0" xfId="6" applyNumberFormat="1" applyFont="1" applyFill="1" applyAlignment="1">
      <alignment horizontal="center" vertical="center"/>
    </xf>
    <xf numFmtId="0" fontId="35" fillId="0" borderId="0" xfId="6" applyFont="1" applyAlignment="1">
      <alignment vertical="center"/>
    </xf>
    <xf numFmtId="164" fontId="35" fillId="0" borderId="0" xfId="6" applyNumberFormat="1" applyFont="1" applyFill="1" applyAlignment="1">
      <alignment horizontal="center" vertical="center"/>
    </xf>
    <xf numFmtId="0" fontId="35" fillId="0" borderId="0" xfId="6" applyFont="1" applyAlignment="1">
      <alignment horizontal="center" vertical="center"/>
    </xf>
    <xf numFmtId="0" fontId="30" fillId="0" borderId="0" xfId="6" applyFont="1" applyFill="1" applyAlignment="1">
      <alignment vertical="center" wrapText="1"/>
    </xf>
    <xf numFmtId="0" fontId="30" fillId="0" borderId="0" xfId="6" applyFont="1" applyFill="1" applyAlignment="1">
      <alignment horizontal="left" vertical="center" wrapText="1"/>
    </xf>
    <xf numFmtId="0" fontId="30" fillId="0" borderId="0" xfId="6" applyFont="1" applyFill="1" applyAlignment="1">
      <alignment horizontal="center" vertical="center" wrapText="1"/>
    </xf>
    <xf numFmtId="0" fontId="35" fillId="0" borderId="0" xfId="6" applyFont="1" applyFill="1" applyAlignment="1">
      <alignment horizontal="center" vertical="center" wrapText="1"/>
    </xf>
    <xf numFmtId="0" fontId="31" fillId="0" borderId="0" xfId="6" applyFont="1" applyAlignment="1">
      <alignment vertical="center"/>
    </xf>
    <xf numFmtId="0" fontId="17" fillId="0" borderId="1" xfId="6" applyFont="1" applyBorder="1" applyAlignment="1">
      <alignment horizontal="center" vertical="center" wrapText="1"/>
    </xf>
    <xf numFmtId="0" fontId="30" fillId="0" borderId="1" xfId="6" applyFont="1" applyFill="1" applyBorder="1" applyAlignment="1">
      <alignment horizontal="left" vertical="center" wrapText="1"/>
    </xf>
    <xf numFmtId="49" fontId="30" fillId="0" borderId="1" xfId="6" applyNumberFormat="1" applyFont="1" applyFill="1" applyBorder="1" applyAlignment="1">
      <alignment horizontal="center" vertical="center"/>
    </xf>
    <xf numFmtId="49" fontId="54" fillId="0" borderId="1" xfId="6" applyNumberFormat="1" applyFont="1" applyFill="1" applyBorder="1" applyAlignment="1">
      <alignment horizontal="center" vertical="center"/>
    </xf>
    <xf numFmtId="164" fontId="30" fillId="0" borderId="1" xfId="6" applyNumberFormat="1" applyFont="1" applyFill="1" applyBorder="1" applyAlignment="1">
      <alignment horizontal="center" vertical="center"/>
    </xf>
    <xf numFmtId="0" fontId="55" fillId="0" borderId="0" xfId="6" applyFont="1" applyFill="1" applyAlignment="1">
      <alignment vertical="center"/>
    </xf>
    <xf numFmtId="0" fontId="30" fillId="0" borderId="0" xfId="6" applyFont="1" applyFill="1" applyAlignment="1">
      <alignment vertical="center"/>
    </xf>
    <xf numFmtId="0" fontId="30" fillId="0" borderId="0" xfId="6" applyFont="1" applyAlignment="1">
      <alignment vertical="center"/>
    </xf>
    <xf numFmtId="164" fontId="30" fillId="0" borderId="1" xfId="6" applyNumberFormat="1" applyFont="1" applyBorder="1" applyAlignment="1">
      <alignment horizontal="center" vertical="center"/>
    </xf>
    <xf numFmtId="0" fontId="35" fillId="0" borderId="1" xfId="6" applyFont="1" applyFill="1" applyBorder="1" applyAlignment="1">
      <alignment horizontal="left" vertical="center" wrapText="1"/>
    </xf>
    <xf numFmtId="49" fontId="35" fillId="0" borderId="1" xfId="6" applyNumberFormat="1" applyFont="1" applyFill="1" applyBorder="1" applyAlignment="1">
      <alignment horizontal="center" vertical="center"/>
    </xf>
    <xf numFmtId="164" fontId="35" fillId="0" borderId="1" xfId="6" applyNumberFormat="1" applyFont="1" applyFill="1" applyBorder="1" applyAlignment="1">
      <alignment horizontal="center" vertical="center"/>
    </xf>
    <xf numFmtId="0" fontId="56" fillId="0" borderId="0" xfId="6" applyFont="1" applyAlignment="1">
      <alignment vertical="center"/>
    </xf>
    <xf numFmtId="0" fontId="35" fillId="0" borderId="1" xfId="6" applyFont="1" applyBorder="1" applyAlignment="1">
      <alignment horizontal="left" vertical="center" wrapText="1"/>
    </xf>
    <xf numFmtId="0" fontId="35" fillId="0" borderId="1" xfId="6" applyFont="1" applyBorder="1" applyAlignment="1">
      <alignment horizontal="center" vertical="center"/>
    </xf>
    <xf numFmtId="49" fontId="35" fillId="0" borderId="1" xfId="6" applyNumberFormat="1" applyFont="1" applyBorder="1" applyAlignment="1">
      <alignment horizontal="center" vertical="center"/>
    </xf>
    <xf numFmtId="164" fontId="35" fillId="0" borderId="1" xfId="6" applyNumberFormat="1" applyFont="1" applyBorder="1" applyAlignment="1">
      <alignment horizontal="center" vertical="center"/>
    </xf>
    <xf numFmtId="0" fontId="35" fillId="0" borderId="1" xfId="1" applyFont="1" applyBorder="1" applyAlignment="1">
      <alignment wrapText="1"/>
    </xf>
    <xf numFmtId="0" fontId="57" fillId="0" borderId="1" xfId="1" applyFont="1" applyBorder="1"/>
    <xf numFmtId="0" fontId="58" fillId="0" borderId="1" xfId="1" applyFont="1" applyBorder="1"/>
    <xf numFmtId="0" fontId="35" fillId="0" borderId="1" xfId="6" applyFont="1" applyBorder="1" applyAlignment="1">
      <alignment vertical="center"/>
    </xf>
    <xf numFmtId="0" fontId="16" fillId="0" borderId="0" xfId="1" applyFont="1"/>
    <xf numFmtId="0" fontId="57" fillId="0" borderId="0" xfId="1" applyFont="1"/>
    <xf numFmtId="0" fontId="14" fillId="0" borderId="0" xfId="1"/>
    <xf numFmtId="0" fontId="58" fillId="0" borderId="0" xfId="1" applyFont="1"/>
    <xf numFmtId="0" fontId="35" fillId="0" borderId="0" xfId="6" applyFont="1" applyAlignment="1">
      <alignment horizontal="left" vertical="center" wrapText="1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9" fillId="0" borderId="0" xfId="0" applyFont="1" applyAlignment="1">
      <alignment wrapText="1"/>
    </xf>
    <xf numFmtId="0" fontId="5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1" fillId="0" borderId="7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49" fontId="60" fillId="0" borderId="7" xfId="0" applyNumberFormat="1" applyFont="1" applyBorder="1" applyAlignment="1">
      <alignment horizontal="center" vertical="center" wrapText="1"/>
    </xf>
    <xf numFmtId="49" fontId="60" fillId="0" borderId="7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1" fillId="0" borderId="1" xfId="0" applyFont="1" applyBorder="1" applyAlignment="1">
      <alignment horizontal="left" vertical="center" wrapText="1"/>
    </xf>
    <xf numFmtId="49" fontId="62" fillId="0" borderId="1" xfId="0" applyNumberFormat="1" applyFont="1" applyBorder="1" applyAlignment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9" fontId="67" fillId="0" borderId="1" xfId="0" applyNumberFormat="1" applyFont="1" applyBorder="1" applyAlignment="1">
      <alignment horizontal="center" vertical="center"/>
    </xf>
    <xf numFmtId="49" fontId="6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49" fontId="67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wrapText="1"/>
    </xf>
    <xf numFmtId="49" fontId="62" fillId="0" borderId="1" xfId="0" applyNumberFormat="1" applyFont="1" applyBorder="1" applyAlignment="1">
      <alignment horizontal="center" wrapText="1"/>
    </xf>
    <xf numFmtId="49" fontId="67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/>
    <xf numFmtId="0" fontId="0" fillId="0" borderId="1" xfId="0" applyFill="1" applyBorder="1" applyAlignment="1">
      <alignment horizontal="center"/>
    </xf>
    <xf numFmtId="0" fontId="51" fillId="0" borderId="1" xfId="0" applyFont="1" applyFill="1" applyBorder="1" applyAlignment="1">
      <alignment horizontal="left" wrapText="1"/>
    </xf>
    <xf numFmtId="49" fontId="62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51" fillId="0" borderId="1" xfId="0" applyFont="1" applyFill="1" applyBorder="1"/>
    <xf numFmtId="49" fontId="62" fillId="0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1" fillId="5" borderId="1" xfId="0" applyFont="1" applyFill="1" applyBorder="1" applyAlignment="1">
      <alignment horizontal="left" wrapText="1"/>
    </xf>
    <xf numFmtId="49" fontId="62" fillId="5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49" fontId="67" fillId="5" borderId="1" xfId="0" applyNumberFormat="1" applyFont="1" applyFill="1" applyBorder="1" applyAlignment="1">
      <alignment horizontal="center" vertical="center"/>
    </xf>
    <xf numFmtId="49" fontId="62" fillId="5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0" fillId="5" borderId="1" xfId="0" applyNumberFormat="1" applyFill="1" applyBorder="1"/>
    <xf numFmtId="0" fontId="67" fillId="0" borderId="0" xfId="0" applyFont="1"/>
    <xf numFmtId="0" fontId="3" fillId="0" borderId="0" xfId="0" applyFont="1" applyAlignment="1">
      <alignment horizontal="center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1" applyFont="1" applyFill="1" applyAlignment="1">
      <alignment horizontal="right"/>
    </xf>
    <xf numFmtId="0" fontId="17" fillId="0" borderId="1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justify" wrapText="1"/>
    </xf>
    <xf numFmtId="0" fontId="13" fillId="0" borderId="0" xfId="1" applyFont="1" applyFill="1" applyAlignment="1">
      <alignment horizontal="right"/>
    </xf>
    <xf numFmtId="0" fontId="47" fillId="0" borderId="1" xfId="1" applyFont="1" applyFill="1" applyBorder="1" applyAlignment="1">
      <alignment vertical="top" wrapText="1"/>
    </xf>
    <xf numFmtId="165" fontId="13" fillId="0" borderId="1" xfId="1" applyNumberFormat="1" applyFont="1" applyFill="1" applyBorder="1" applyAlignment="1">
      <alignment horizontal="center" vertical="top" wrapText="1"/>
    </xf>
    <xf numFmtId="165" fontId="68" fillId="0" borderId="1" xfId="1" applyNumberFormat="1" applyFont="1" applyFill="1" applyBorder="1" applyAlignment="1">
      <alignment horizontal="center" vertical="top" wrapText="1"/>
    </xf>
    <xf numFmtId="165" fontId="47" fillId="0" borderId="1" xfId="1" applyNumberFormat="1" applyFont="1" applyFill="1" applyBorder="1" applyAlignment="1">
      <alignment horizontal="center" vertical="top" wrapText="1"/>
    </xf>
    <xf numFmtId="165" fontId="15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left" vertical="center" wrapText="1"/>
    </xf>
    <xf numFmtId="2" fontId="12" fillId="0" borderId="1" xfId="1" applyNumberFormat="1" applyFont="1" applyFill="1" applyBorder="1" applyAlignment="1">
      <alignment horizontal="center" vertical="top" wrapText="1"/>
    </xf>
    <xf numFmtId="49" fontId="47" fillId="0" borderId="1" xfId="1" applyNumberFormat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vertical="top" wrapText="1"/>
    </xf>
    <xf numFmtId="164" fontId="12" fillId="0" borderId="1" xfId="1" applyNumberFormat="1" applyFont="1" applyFill="1" applyBorder="1" applyAlignment="1">
      <alignment vertical="center" wrapText="1"/>
    </xf>
    <xf numFmtId="164" fontId="47" fillId="0" borderId="1" xfId="1" applyNumberFormat="1" applyFont="1" applyFill="1" applyBorder="1" applyAlignment="1">
      <alignment horizontal="center" vertical="top"/>
    </xf>
    <xf numFmtId="0" fontId="47" fillId="0" borderId="1" xfId="1" applyFont="1" applyFill="1" applyBorder="1" applyAlignment="1">
      <alignment horizontal="center" vertical="top"/>
    </xf>
    <xf numFmtId="164" fontId="47" fillId="0" borderId="1" xfId="1" applyNumberFormat="1" applyFont="1" applyFill="1" applyBorder="1"/>
    <xf numFmtId="164" fontId="47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Border="1"/>
    <xf numFmtId="164" fontId="47" fillId="0" borderId="1" xfId="1" applyNumberFormat="1" applyFont="1" applyFill="1" applyBorder="1" applyAlignment="1">
      <alignment horizontal="center"/>
    </xf>
    <xf numFmtId="49" fontId="69" fillId="0" borderId="1" xfId="1" applyNumberFormat="1" applyFont="1" applyFill="1" applyBorder="1" applyAlignment="1">
      <alignment horizontal="right" vertical="center"/>
    </xf>
    <xf numFmtId="164" fontId="15" fillId="0" borderId="1" xfId="1" applyNumberFormat="1" applyFont="1" applyFill="1" applyBorder="1"/>
    <xf numFmtId="49" fontId="70" fillId="0" borderId="1" xfId="1" applyNumberFormat="1" applyFont="1" applyFill="1" applyBorder="1" applyAlignment="1">
      <alignment horizontal="right" vertical="center"/>
    </xf>
    <xf numFmtId="0" fontId="60" fillId="0" borderId="0" xfId="0" applyFont="1" applyAlignment="1">
      <alignment horizontal="right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51" fillId="0" borderId="13" xfId="0" applyFont="1" applyBorder="1" applyAlignment="1">
      <alignment horizontal="center"/>
    </xf>
    <xf numFmtId="0" fontId="51" fillId="0" borderId="13" xfId="0" applyFont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/>
    </xf>
    <xf numFmtId="0" fontId="28" fillId="0" borderId="0" xfId="1" applyFont="1" applyFill="1" applyAlignment="1">
      <alignment vertical="center"/>
    </xf>
    <xf numFmtId="165" fontId="11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164" fontId="47" fillId="0" borderId="1" xfId="1" applyNumberFormat="1" applyFont="1" applyFill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 vertical="top" wrapText="1"/>
    </xf>
    <xf numFmtId="0" fontId="30" fillId="0" borderId="0" xfId="2" applyFont="1" applyFill="1" applyAlignment="1">
      <alignment horizontal="center"/>
    </xf>
    <xf numFmtId="0" fontId="33" fillId="0" borderId="45" xfId="2" applyFont="1" applyFill="1" applyBorder="1" applyAlignment="1">
      <alignment horizontal="center" vertical="center" wrapText="1"/>
    </xf>
    <xf numFmtId="0" fontId="45" fillId="0" borderId="0" xfId="2" applyFont="1" applyFill="1" applyBorder="1" applyAlignment="1">
      <alignment horizontal="center" vertical="center" wrapText="1"/>
    </xf>
    <xf numFmtId="49" fontId="18" fillId="3" borderId="15" xfId="2" applyNumberFormat="1" applyFont="1" applyFill="1" applyBorder="1" applyAlignment="1">
      <alignment horizontal="left" vertical="center" wrapText="1"/>
    </xf>
    <xf numFmtId="164" fontId="17" fillId="0" borderId="1" xfId="1" applyNumberFormat="1" applyFont="1" applyFill="1" applyBorder="1" applyAlignment="1">
      <alignment vertical="center"/>
    </xf>
    <xf numFmtId="0" fontId="17" fillId="3" borderId="1" xfId="1" applyFont="1" applyFill="1" applyBorder="1" applyAlignment="1">
      <alignment vertical="top" wrapText="1"/>
    </xf>
    <xf numFmtId="164" fontId="12" fillId="3" borderId="1" xfId="1" applyNumberFormat="1" applyFont="1" applyFill="1" applyBorder="1" applyAlignment="1">
      <alignment horizontal="center" vertical="top" wrapText="1"/>
    </xf>
    <xf numFmtId="164" fontId="17" fillId="3" borderId="1" xfId="1" applyNumberFormat="1" applyFont="1" applyFill="1" applyBorder="1" applyAlignment="1">
      <alignment horizontal="center" vertical="center" wrapText="1"/>
    </xf>
    <xf numFmtId="164" fontId="17" fillId="3" borderId="1" xfId="1" applyNumberFormat="1" applyFont="1" applyFill="1" applyBorder="1"/>
    <xf numFmtId="164" fontId="17" fillId="3" borderId="1" xfId="1" applyNumberFormat="1" applyFont="1" applyFill="1" applyBorder="1" applyAlignment="1">
      <alignment horizontal="center" vertical="center"/>
    </xf>
    <xf numFmtId="164" fontId="17" fillId="3" borderId="1" xfId="1" applyNumberFormat="1" applyFont="1" applyFill="1" applyBorder="1" applyAlignment="1">
      <alignment horizontal="center"/>
    </xf>
    <xf numFmtId="164" fontId="26" fillId="3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7" fillId="3" borderId="1" xfId="1" applyNumberFormat="1" applyFont="1" applyFill="1" applyBorder="1" applyAlignment="1">
      <alignment vertical="center"/>
    </xf>
    <xf numFmtId="164" fontId="27" fillId="3" borderId="1" xfId="1" applyNumberFormat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164" fontId="60" fillId="0" borderId="1" xfId="0" applyNumberFormat="1" applyFont="1" applyBorder="1" applyAlignment="1">
      <alignment horizontal="center" vertical="center" wrapText="1"/>
    </xf>
    <xf numFmtId="164" fontId="60" fillId="0" borderId="1" xfId="0" applyNumberFormat="1" applyFont="1" applyFill="1" applyBorder="1" applyAlignment="1">
      <alignment horizontal="center" vertical="center" wrapText="1"/>
    </xf>
    <xf numFmtId="0" fontId="71" fillId="0" borderId="0" xfId="0" applyFont="1"/>
    <xf numFmtId="0" fontId="6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2" fillId="0" borderId="0" xfId="0" applyFont="1" applyAlignment="1">
      <alignment horizontal="center" vertical="center" wrapText="1"/>
    </xf>
    <xf numFmtId="0" fontId="60" fillId="0" borderId="0" xfId="0" applyFont="1" applyAlignment="1">
      <alignment horizontal="right"/>
    </xf>
    <xf numFmtId="0" fontId="51" fillId="0" borderId="7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61" fillId="0" borderId="7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49" fontId="61" fillId="0" borderId="3" xfId="0" applyNumberFormat="1" applyFont="1" applyBorder="1" applyAlignment="1">
      <alignment horizontal="center" vertical="center" wrapText="1"/>
    </xf>
    <xf numFmtId="49" fontId="61" fillId="0" borderId="4" xfId="0" applyNumberFormat="1" applyFont="1" applyBorder="1" applyAlignment="1">
      <alignment horizontal="center" vertical="center" wrapText="1"/>
    </xf>
    <xf numFmtId="49" fontId="61" fillId="0" borderId="2" xfId="0" applyNumberFormat="1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1" applyFont="1" applyFill="1" applyBorder="1" applyAlignment="1">
      <alignment horizontal="center" vertical="top" wrapText="1"/>
    </xf>
    <xf numFmtId="49" fontId="12" fillId="0" borderId="3" xfId="1" applyNumberFormat="1" applyFont="1" applyFill="1" applyBorder="1" applyAlignment="1">
      <alignment horizontal="center" vertical="top" wrapText="1"/>
    </xf>
    <xf numFmtId="49" fontId="12" fillId="0" borderId="4" xfId="1" applyNumberFormat="1" applyFont="1" applyFill="1" applyBorder="1" applyAlignment="1">
      <alignment horizontal="center" vertical="top" wrapText="1"/>
    </xf>
    <xf numFmtId="49" fontId="12" fillId="0" borderId="2" xfId="1" applyNumberFormat="1" applyFont="1" applyFill="1" applyBorder="1" applyAlignment="1">
      <alignment horizontal="center" vertical="top" wrapText="1"/>
    </xf>
    <xf numFmtId="0" fontId="12" fillId="0" borderId="0" xfId="1" applyFont="1" applyFill="1" applyAlignment="1">
      <alignment horizontal="right"/>
    </xf>
    <xf numFmtId="0" fontId="12" fillId="0" borderId="0" xfId="1" applyFont="1" applyFill="1" applyAlignment="1">
      <alignment horizontal="center"/>
    </xf>
    <xf numFmtId="0" fontId="12" fillId="0" borderId="0" xfId="1" applyFont="1" applyBorder="1" applyAlignment="1">
      <alignment horizontal="center" vertical="justify" wrapText="1"/>
    </xf>
    <xf numFmtId="0" fontId="12" fillId="0" borderId="0" xfId="1" applyFont="1" applyBorder="1" applyAlignment="1">
      <alignment horizontal="center" vertical="justify"/>
    </xf>
    <xf numFmtId="0" fontId="13" fillId="0" borderId="1" xfId="1" applyFont="1" applyFill="1" applyBorder="1" applyAlignment="1">
      <alignment horizontal="center" vertical="top" wrapText="1"/>
    </xf>
    <xf numFmtId="0" fontId="18" fillId="3" borderId="7" xfId="2" applyFont="1" applyFill="1" applyBorder="1" applyAlignment="1">
      <alignment horizontal="left" vertical="center" wrapText="1"/>
    </xf>
    <xf numFmtId="0" fontId="18" fillId="3" borderId="12" xfId="2" applyFont="1" applyFill="1" applyBorder="1" applyAlignment="1">
      <alignment horizontal="left" vertical="center" wrapText="1"/>
    </xf>
    <xf numFmtId="0" fontId="30" fillId="0" borderId="0" xfId="2" applyFont="1" applyFill="1" applyAlignment="1">
      <alignment horizontal="center"/>
    </xf>
    <xf numFmtId="0" fontId="13" fillId="0" borderId="0" xfId="2" applyFont="1" applyFill="1" applyAlignment="1">
      <alignment horizontal="right"/>
    </xf>
    <xf numFmtId="0" fontId="30" fillId="0" borderId="0" xfId="2" applyFont="1" applyBorder="1" applyAlignment="1">
      <alignment horizontal="center" vertical="justify" wrapText="1"/>
    </xf>
    <xf numFmtId="0" fontId="31" fillId="0" borderId="1" xfId="2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/>
    </xf>
    <xf numFmtId="0" fontId="30" fillId="0" borderId="1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1" fillId="0" borderId="17" xfId="2" applyFont="1" applyFill="1" applyBorder="1" applyAlignment="1">
      <alignment horizontal="center" vertical="center" wrapText="1"/>
    </xf>
    <xf numFmtId="0" fontId="31" fillId="0" borderId="15" xfId="2" applyFont="1" applyFill="1" applyBorder="1" applyAlignment="1">
      <alignment horizontal="center" vertical="center" wrapText="1"/>
    </xf>
    <xf numFmtId="0" fontId="30" fillId="0" borderId="18" xfId="2" applyFont="1" applyFill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/>
    </xf>
    <xf numFmtId="0" fontId="30" fillId="0" borderId="18" xfId="2" applyFont="1" applyBorder="1" applyAlignment="1">
      <alignment horizontal="center" vertical="center" wrapText="1"/>
    </xf>
    <xf numFmtId="0" fontId="30" fillId="0" borderId="20" xfId="2" applyFont="1" applyBorder="1" applyAlignment="1">
      <alignment horizontal="center" vertical="center" wrapText="1"/>
    </xf>
    <xf numFmtId="0" fontId="30" fillId="0" borderId="21" xfId="2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textRotation="90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right" vertical="center" wrapText="1"/>
    </xf>
    <xf numFmtId="0" fontId="17" fillId="0" borderId="13" xfId="1" applyFont="1" applyFill="1" applyBorder="1" applyAlignment="1">
      <alignment horizontal="right" vertical="center" wrapText="1"/>
    </xf>
    <xf numFmtId="0" fontId="17" fillId="0" borderId="12" xfId="1" applyFont="1" applyFill="1" applyBorder="1" applyAlignment="1">
      <alignment horizontal="righ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6" fillId="0" borderId="0" xfId="2" applyFont="1" applyAlignment="1">
      <alignment horizontal="right"/>
    </xf>
    <xf numFmtId="0" fontId="22" fillId="2" borderId="0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2" borderId="33" xfId="2" applyFont="1" applyFill="1" applyBorder="1" applyAlignment="1">
      <alignment horizontal="center" vertical="center" wrapText="1"/>
    </xf>
    <xf numFmtId="0" fontId="22" fillId="2" borderId="37" xfId="2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40" fillId="0" borderId="0" xfId="2" applyFont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1" fillId="0" borderId="0" xfId="2" applyFont="1" applyBorder="1" applyAlignment="1">
      <alignment horizontal="center"/>
    </xf>
    <xf numFmtId="0" fontId="21" fillId="0" borderId="0" xfId="2" applyFont="1" applyAlignment="1">
      <alignment horizontal="center"/>
    </xf>
    <xf numFmtId="0" fontId="12" fillId="0" borderId="3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41" fillId="0" borderId="32" xfId="2" applyFont="1" applyBorder="1" applyAlignment="1">
      <alignment horizontal="center" vertical="center" wrapText="1"/>
    </xf>
    <xf numFmtId="0" fontId="41" fillId="0" borderId="36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2" fillId="0" borderId="37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0" fontId="22" fillId="0" borderId="38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22" fillId="2" borderId="34" xfId="2" applyFont="1" applyFill="1" applyBorder="1" applyAlignment="1">
      <alignment horizontal="center" vertical="center" wrapText="1"/>
    </xf>
    <xf numFmtId="0" fontId="29" fillId="0" borderId="38" xfId="2" applyBorder="1"/>
    <xf numFmtId="0" fontId="29" fillId="0" borderId="39" xfId="2" applyBorder="1"/>
    <xf numFmtId="0" fontId="17" fillId="0" borderId="1" xfId="4" applyFont="1" applyFill="1" applyBorder="1" applyAlignment="1">
      <alignment horizontal="center" vertical="center" wrapText="1"/>
    </xf>
    <xf numFmtId="0" fontId="15" fillId="0" borderId="0" xfId="4" applyFont="1" applyFill="1" applyAlignment="1">
      <alignment horizontal="right" vertical="top"/>
    </xf>
    <xf numFmtId="0" fontId="12" fillId="0" borderId="0" xfId="4" applyFont="1" applyAlignment="1">
      <alignment horizontal="center"/>
    </xf>
    <xf numFmtId="0" fontId="12" fillId="0" borderId="0" xfId="4" applyFont="1" applyBorder="1" applyAlignment="1">
      <alignment horizontal="center" vertical="justify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12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center" vertical="center" wrapText="1"/>
    </xf>
    <xf numFmtId="0" fontId="44" fillId="0" borderId="7" xfId="4" applyFont="1" applyFill="1" applyBorder="1" applyAlignment="1">
      <alignment horizontal="center" vertical="center" wrapText="1"/>
    </xf>
    <xf numFmtId="0" fontId="44" fillId="0" borderId="13" xfId="4" applyFont="1" applyFill="1" applyBorder="1" applyAlignment="1">
      <alignment horizontal="center" vertical="center" wrapText="1"/>
    </xf>
    <xf numFmtId="0" fontId="44" fillId="0" borderId="12" xfId="4" applyFont="1" applyFill="1" applyBorder="1" applyAlignment="1">
      <alignment horizontal="center" vertical="center" wrapText="1"/>
    </xf>
    <xf numFmtId="0" fontId="45" fillId="0" borderId="7" xfId="5" applyFont="1" applyBorder="1" applyAlignment="1">
      <alignment horizontal="center" vertical="center" wrapText="1"/>
    </xf>
    <xf numFmtId="0" fontId="45" fillId="0" borderId="13" xfId="5" applyFont="1" applyBorder="1" applyAlignment="1">
      <alignment horizontal="center" vertical="center" wrapText="1"/>
    </xf>
    <xf numFmtId="0" fontId="45" fillId="0" borderId="12" xfId="5" applyFont="1" applyBorder="1" applyAlignment="1">
      <alignment horizontal="center" vertical="center" wrapText="1"/>
    </xf>
    <xf numFmtId="0" fontId="12" fillId="0" borderId="42" xfId="4" applyFont="1" applyFill="1" applyBorder="1" applyAlignment="1">
      <alignment horizontal="center" vertical="center" wrapText="1"/>
    </xf>
    <xf numFmtId="0" fontId="12" fillId="0" borderId="43" xfId="4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 wrapText="1"/>
    </xf>
    <xf numFmtId="49" fontId="17" fillId="0" borderId="1" xfId="4" applyNumberFormat="1" applyFont="1" applyFill="1" applyBorder="1" applyAlignment="1">
      <alignment horizontal="center" vertical="top" wrapText="1"/>
    </xf>
    <xf numFmtId="49" fontId="17" fillId="0" borderId="3" xfId="4" applyNumberFormat="1" applyFont="1" applyFill="1" applyBorder="1" applyAlignment="1">
      <alignment horizontal="center" vertical="top" wrapText="1"/>
    </xf>
    <xf numFmtId="49" fontId="17" fillId="0" borderId="4" xfId="4" applyNumberFormat="1" applyFont="1" applyFill="1" applyBorder="1" applyAlignment="1">
      <alignment horizontal="center" vertical="top" wrapText="1"/>
    </xf>
    <xf numFmtId="49" fontId="17" fillId="0" borderId="2" xfId="4" applyNumberFormat="1" applyFont="1" applyFill="1" applyBorder="1" applyAlignment="1">
      <alignment horizontal="center" vertical="top" wrapText="1"/>
    </xf>
    <xf numFmtId="0" fontId="52" fillId="0" borderId="0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textRotation="90"/>
    </xf>
    <xf numFmtId="0" fontId="30" fillId="0" borderId="1" xfId="6" applyFont="1" applyFill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164" fontId="35" fillId="0" borderId="0" xfId="6" applyNumberFormat="1" applyFont="1" applyFill="1" applyAlignment="1">
      <alignment horizontal="right" vertical="center"/>
    </xf>
    <xf numFmtId="164" fontId="12" fillId="0" borderId="0" xfId="6" applyNumberFormat="1" applyFont="1" applyFill="1" applyAlignment="1">
      <alignment horizontal="right" vertical="center"/>
    </xf>
    <xf numFmtId="0" fontId="30" fillId="0" borderId="0" xfId="6" applyFont="1" applyFill="1" applyAlignment="1">
      <alignment horizontal="center" vertical="center"/>
    </xf>
    <xf numFmtId="0" fontId="30" fillId="0" borderId="0" xfId="6" applyFont="1" applyFill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 wrapText="1"/>
    </xf>
    <xf numFmtId="0" fontId="30" fillId="0" borderId="2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textRotation="90" wrapText="1"/>
    </xf>
    <xf numFmtId="0" fontId="3" fillId="0" borderId="0" xfId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4"/>
    <cellStyle name="Обычный 2 3" xfId="5"/>
    <cellStyle name="Обычный 3" xfId="2"/>
    <cellStyle name="Обычный_2007 Anexa nr.4" xfId="6"/>
    <cellStyle name="Обычный_Лист1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zoomScaleNormal="100" zoomScaleSheetLayoutView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O55" sqref="O55"/>
    </sheetView>
  </sheetViews>
  <sheetFormatPr defaultRowHeight="15"/>
  <cols>
    <col min="1" max="1" width="4.7109375" customWidth="1"/>
    <col min="2" max="2" width="28.28515625" customWidth="1"/>
    <col min="3" max="6" width="4.7109375" style="409" hidden="1" customWidth="1"/>
    <col min="7" max="7" width="10" customWidth="1"/>
    <col min="8" max="8" width="11.42578125" customWidth="1"/>
    <col min="9" max="9" width="9" customWidth="1"/>
    <col min="10" max="10" width="8.28515625" customWidth="1"/>
    <col min="11" max="11" width="7.7109375" customWidth="1"/>
    <col min="12" max="12" width="8.5703125" customWidth="1"/>
    <col min="13" max="13" width="10" customWidth="1"/>
    <col min="14" max="14" width="10.5703125" customWidth="1"/>
    <col min="15" max="15" width="10.28515625" customWidth="1"/>
    <col min="16" max="16" width="9.5703125" customWidth="1"/>
    <col min="17" max="17" width="7.42578125" customWidth="1"/>
    <col min="18" max="18" width="11.28515625" customWidth="1"/>
    <col min="19" max="19" width="8.85546875" customWidth="1"/>
    <col min="20" max="20" width="7.42578125" customWidth="1"/>
    <col min="21" max="21" width="8.28515625" customWidth="1"/>
    <col min="22" max="22" width="6.85546875" customWidth="1"/>
    <col min="23" max="23" width="7.5703125" customWidth="1"/>
    <col min="24" max="25" width="7.42578125" customWidth="1"/>
  </cols>
  <sheetData>
    <row r="1" spans="1:25" ht="15.6" customHeight="1">
      <c r="C1" s="356"/>
      <c r="D1" s="356"/>
      <c r="E1" s="356"/>
      <c r="F1" s="356"/>
      <c r="G1" s="356"/>
      <c r="H1" s="356"/>
      <c r="I1" s="483" t="s">
        <v>131</v>
      </c>
      <c r="J1" s="483"/>
      <c r="K1" s="483"/>
      <c r="L1" s="483"/>
      <c r="M1" s="483"/>
      <c r="N1" s="483"/>
      <c r="O1" s="483"/>
      <c r="P1" s="483"/>
      <c r="Q1" s="483"/>
      <c r="R1" s="357"/>
      <c r="S1" s="358"/>
      <c r="T1" s="358"/>
      <c r="W1" s="484" t="s">
        <v>0</v>
      </c>
      <c r="X1" s="484"/>
      <c r="Y1" s="436"/>
    </row>
    <row r="2" spans="1:25" ht="36" customHeight="1">
      <c r="B2" s="356"/>
      <c r="C2" s="356" t="s">
        <v>272</v>
      </c>
      <c r="D2" s="356" t="s">
        <v>273</v>
      </c>
      <c r="E2" s="356" t="s">
        <v>274</v>
      </c>
      <c r="F2" s="356" t="s">
        <v>275</v>
      </c>
      <c r="G2" s="483" t="s">
        <v>328</v>
      </c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358"/>
    </row>
    <row r="3" spans="1:25" ht="12" customHeight="1">
      <c r="A3" s="485" t="s">
        <v>276</v>
      </c>
      <c r="B3" s="485" t="s">
        <v>277</v>
      </c>
      <c r="C3" s="488" t="s">
        <v>38</v>
      </c>
      <c r="D3" s="488"/>
      <c r="E3" s="488"/>
      <c r="F3" s="488"/>
      <c r="G3" s="489" t="s">
        <v>89</v>
      </c>
      <c r="H3" s="359"/>
      <c r="I3" s="492" t="s">
        <v>6</v>
      </c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37"/>
    </row>
    <row r="4" spans="1:25" s="360" customFormat="1" ht="17.25" customHeight="1">
      <c r="A4" s="486"/>
      <c r="B4" s="486"/>
      <c r="C4" s="488"/>
      <c r="D4" s="488"/>
      <c r="E4" s="488"/>
      <c r="F4" s="488"/>
      <c r="G4" s="490"/>
      <c r="H4" s="493" t="s">
        <v>278</v>
      </c>
      <c r="I4" s="495" t="s">
        <v>279</v>
      </c>
      <c r="J4" s="496"/>
      <c r="K4" s="496"/>
      <c r="L4" s="496"/>
      <c r="M4" s="497"/>
      <c r="N4" s="498" t="s">
        <v>280</v>
      </c>
      <c r="O4" s="495" t="s">
        <v>279</v>
      </c>
      <c r="P4" s="496"/>
      <c r="Q4" s="497"/>
      <c r="R4" s="498" t="s">
        <v>281</v>
      </c>
      <c r="S4" s="495" t="s">
        <v>279</v>
      </c>
      <c r="T4" s="496"/>
      <c r="U4" s="496"/>
      <c r="V4" s="496"/>
      <c r="W4" s="496"/>
      <c r="X4" s="497"/>
      <c r="Y4" s="437"/>
    </row>
    <row r="5" spans="1:25" ht="56.25" customHeight="1">
      <c r="A5" s="487"/>
      <c r="B5" s="487"/>
      <c r="C5" s="488"/>
      <c r="D5" s="488"/>
      <c r="E5" s="488"/>
      <c r="F5" s="488"/>
      <c r="G5" s="491"/>
      <c r="H5" s="494"/>
      <c r="I5" s="361">
        <v>1602</v>
      </c>
      <c r="J5" s="361">
        <v>1603</v>
      </c>
      <c r="K5" s="362">
        <v>1604</v>
      </c>
      <c r="L5" s="362">
        <v>1605</v>
      </c>
      <c r="M5" s="362">
        <v>1606</v>
      </c>
      <c r="N5" s="499"/>
      <c r="O5" s="362">
        <v>1901</v>
      </c>
      <c r="P5" s="362">
        <v>1907</v>
      </c>
      <c r="Q5" s="362">
        <v>1908</v>
      </c>
      <c r="R5" s="499"/>
      <c r="S5" s="363" t="s">
        <v>109</v>
      </c>
      <c r="T5" s="364" t="s">
        <v>105</v>
      </c>
      <c r="U5" s="363" t="s">
        <v>108</v>
      </c>
      <c r="V5" s="364" t="s">
        <v>106</v>
      </c>
      <c r="W5" s="364" t="s">
        <v>107</v>
      </c>
      <c r="X5" s="364" t="s">
        <v>282</v>
      </c>
      <c r="Y5" s="441">
        <v>3507</v>
      </c>
    </row>
    <row r="6" spans="1:25" ht="10.15" customHeight="1">
      <c r="A6" s="365">
        <v>1</v>
      </c>
      <c r="B6" s="366">
        <v>2</v>
      </c>
      <c r="C6" s="367">
        <v>2</v>
      </c>
      <c r="D6" s="368">
        <v>3</v>
      </c>
      <c r="E6" s="367">
        <v>4</v>
      </c>
      <c r="F6" s="367">
        <v>5</v>
      </c>
      <c r="G6" s="366">
        <v>3</v>
      </c>
      <c r="H6" s="366">
        <v>4</v>
      </c>
      <c r="I6" s="366">
        <v>5</v>
      </c>
      <c r="J6" s="366">
        <v>6</v>
      </c>
      <c r="K6" s="366">
        <v>7</v>
      </c>
      <c r="L6" s="366">
        <v>8</v>
      </c>
      <c r="M6" s="366">
        <v>9</v>
      </c>
      <c r="N6" s="366">
        <v>10</v>
      </c>
      <c r="O6" s="366">
        <v>11</v>
      </c>
      <c r="P6" s="366">
        <v>12</v>
      </c>
      <c r="Q6" s="366">
        <v>13</v>
      </c>
      <c r="R6" s="366">
        <v>14</v>
      </c>
      <c r="S6" s="366">
        <v>15</v>
      </c>
      <c r="T6" s="366">
        <v>16</v>
      </c>
      <c r="U6" s="366">
        <v>17</v>
      </c>
      <c r="V6" s="366">
        <v>18</v>
      </c>
      <c r="W6" s="366">
        <v>19</v>
      </c>
      <c r="X6" s="366">
        <v>20</v>
      </c>
      <c r="Y6" s="366">
        <v>21</v>
      </c>
    </row>
    <row r="7" spans="1:25" s="375" customFormat="1" ht="30.75" customHeight="1">
      <c r="A7" s="369">
        <v>1</v>
      </c>
      <c r="B7" s="370" t="s">
        <v>10</v>
      </c>
      <c r="C7" s="371" t="s">
        <v>53</v>
      </c>
      <c r="D7" s="372"/>
      <c r="E7" s="372"/>
      <c r="F7" s="373"/>
      <c r="G7" s="374">
        <f>H7+N7+R7</f>
        <v>329722.3</v>
      </c>
      <c r="H7" s="374">
        <f>I7+J7+K7+L7+M7</f>
        <v>96385.5</v>
      </c>
      <c r="I7" s="374">
        <f t="shared" ref="I7:W7" si="0">I8+I9+I10+I11</f>
        <v>35727.800000000003</v>
      </c>
      <c r="J7" s="374">
        <f t="shared" si="0"/>
        <v>1319.4</v>
      </c>
      <c r="K7" s="374">
        <f t="shared" si="0"/>
        <v>3872.7</v>
      </c>
      <c r="L7" s="374">
        <f t="shared" si="0"/>
        <v>19898.800000000003</v>
      </c>
      <c r="M7" s="374">
        <f t="shared" si="0"/>
        <v>35566.800000000003</v>
      </c>
      <c r="N7" s="374">
        <f>O7+P7+Q7</f>
        <v>93984.4</v>
      </c>
      <c r="O7" s="477">
        <f>O8+O9+O10+O11</f>
        <v>34222.9</v>
      </c>
      <c r="P7" s="374">
        <f t="shared" si="0"/>
        <v>58965.499999999993</v>
      </c>
      <c r="Q7" s="374">
        <f t="shared" si="0"/>
        <v>796</v>
      </c>
      <c r="R7" s="374">
        <f>S7+T7+U7+V7+W7+X7</f>
        <v>139352.4</v>
      </c>
      <c r="S7" s="374">
        <f t="shared" si="0"/>
        <v>22716.7</v>
      </c>
      <c r="T7" s="374">
        <f t="shared" si="0"/>
        <v>83859</v>
      </c>
      <c r="U7" s="374">
        <f t="shared" si="0"/>
        <v>26329.4</v>
      </c>
      <c r="V7" s="374">
        <f t="shared" si="0"/>
        <v>3494.8</v>
      </c>
      <c r="W7" s="374">
        <f t="shared" si="0"/>
        <v>2952.5</v>
      </c>
      <c r="X7" s="374"/>
      <c r="Y7" s="437"/>
    </row>
    <row r="8" spans="1:25" s="375" customFormat="1" ht="25.9" customHeight="1">
      <c r="A8" s="369"/>
      <c r="B8" s="376" t="s">
        <v>44</v>
      </c>
      <c r="C8" s="377" t="s">
        <v>53</v>
      </c>
      <c r="D8" s="378"/>
      <c r="E8" s="378" t="s">
        <v>179</v>
      </c>
      <c r="F8" s="378"/>
      <c r="G8" s="374">
        <f t="shared" ref="G8:G46" si="1">H8+N8+R8</f>
        <v>240642.8</v>
      </c>
      <c r="H8" s="374">
        <f t="shared" ref="H8:H46" si="2">I8+J8+K8+L8+M8</f>
        <v>83906.200000000012</v>
      </c>
      <c r="I8" s="379">
        <v>31067</v>
      </c>
      <c r="J8" s="379">
        <v>1319.4</v>
      </c>
      <c r="K8" s="379">
        <v>3872.7</v>
      </c>
      <c r="L8" s="379">
        <v>14655.2</v>
      </c>
      <c r="M8" s="379">
        <v>32991.9</v>
      </c>
      <c r="N8" s="374">
        <f t="shared" ref="N8:N46" si="3">O8+P8+Q8</f>
        <v>58001.299999999996</v>
      </c>
      <c r="O8" s="379">
        <v>9292.1</v>
      </c>
      <c r="P8" s="379">
        <v>47913.2</v>
      </c>
      <c r="Q8" s="379">
        <v>796</v>
      </c>
      <c r="R8" s="374">
        <f t="shared" ref="R8:R46" si="4">S8+T8+U8+V8+W8+X8</f>
        <v>98735.3</v>
      </c>
      <c r="S8" s="379">
        <v>17380.7</v>
      </c>
      <c r="T8" s="379">
        <v>58801.599999999999</v>
      </c>
      <c r="U8" s="379">
        <v>17086.5</v>
      </c>
      <c r="V8" s="379">
        <v>2724</v>
      </c>
      <c r="W8" s="379">
        <v>2742.5</v>
      </c>
      <c r="X8" s="379"/>
      <c r="Y8" s="437"/>
    </row>
    <row r="9" spans="1:25" s="375" customFormat="1" ht="26.45" customHeight="1">
      <c r="A9" s="369"/>
      <c r="B9" s="376" t="s">
        <v>228</v>
      </c>
      <c r="C9" s="377" t="s">
        <v>53</v>
      </c>
      <c r="D9" s="378"/>
      <c r="E9" s="378" t="s">
        <v>283</v>
      </c>
      <c r="F9" s="378"/>
      <c r="G9" s="374">
        <f t="shared" si="1"/>
        <v>23861.300000000003</v>
      </c>
      <c r="H9" s="374">
        <f t="shared" si="2"/>
        <v>8275</v>
      </c>
      <c r="I9" s="379">
        <v>1984.4</v>
      </c>
      <c r="J9" s="379"/>
      <c r="K9" s="379"/>
      <c r="L9" s="379">
        <v>5243.6</v>
      </c>
      <c r="M9" s="379">
        <v>1047</v>
      </c>
      <c r="N9" s="374">
        <f t="shared" si="3"/>
        <v>4790.6000000000004</v>
      </c>
      <c r="O9" s="379">
        <v>1000</v>
      </c>
      <c r="P9" s="379">
        <v>3790.6</v>
      </c>
      <c r="Q9" s="379"/>
      <c r="R9" s="374">
        <f t="shared" si="4"/>
        <v>10795.7</v>
      </c>
      <c r="S9" s="379">
        <v>703.3</v>
      </c>
      <c r="T9" s="379">
        <v>7212.6</v>
      </c>
      <c r="U9" s="379">
        <v>2130</v>
      </c>
      <c r="V9" s="379">
        <v>539.79999999999995</v>
      </c>
      <c r="W9" s="379">
        <v>210</v>
      </c>
      <c r="X9" s="379"/>
      <c r="Y9" s="437"/>
    </row>
    <row r="10" spans="1:25" s="375" customFormat="1" ht="30" customHeight="1">
      <c r="A10" s="369"/>
      <c r="B10" s="376" t="s">
        <v>284</v>
      </c>
      <c r="C10" s="377" t="s">
        <v>53</v>
      </c>
      <c r="D10" s="378"/>
      <c r="E10" s="378" t="s">
        <v>285</v>
      </c>
      <c r="F10" s="378"/>
      <c r="G10" s="374">
        <f t="shared" si="1"/>
        <v>65218.200000000004</v>
      </c>
      <c r="H10" s="374">
        <f t="shared" si="2"/>
        <v>4204.3</v>
      </c>
      <c r="I10" s="379">
        <v>2676.4</v>
      </c>
      <c r="J10" s="379"/>
      <c r="K10" s="379"/>
      <c r="L10" s="379"/>
      <c r="M10" s="379">
        <v>1527.9</v>
      </c>
      <c r="N10" s="374">
        <f t="shared" si="3"/>
        <v>31192.5</v>
      </c>
      <c r="O10" s="379">
        <v>23930.799999999999</v>
      </c>
      <c r="P10" s="379">
        <v>7261.7</v>
      </c>
      <c r="Q10" s="379"/>
      <c r="R10" s="374">
        <f t="shared" si="4"/>
        <v>29821.4</v>
      </c>
      <c r="S10" s="379">
        <v>4632.7</v>
      </c>
      <c r="T10" s="379">
        <v>17844.8</v>
      </c>
      <c r="U10" s="379">
        <v>7112.9</v>
      </c>
      <c r="V10" s="379">
        <v>231</v>
      </c>
      <c r="W10" s="379"/>
      <c r="X10" s="379"/>
      <c r="Y10" s="437"/>
    </row>
    <row r="11" spans="1:25" s="375" customFormat="1" ht="21.6" hidden="1" customHeight="1">
      <c r="A11" s="369"/>
      <c r="B11" s="376" t="s">
        <v>286</v>
      </c>
      <c r="C11" s="377" t="s">
        <v>53</v>
      </c>
      <c r="D11" s="378"/>
      <c r="E11" s="378"/>
      <c r="F11" s="378" t="s">
        <v>287</v>
      </c>
      <c r="G11" s="374">
        <f t="shared" si="1"/>
        <v>0</v>
      </c>
      <c r="H11" s="374">
        <f t="shared" si="2"/>
        <v>0</v>
      </c>
      <c r="I11" s="379"/>
      <c r="J11" s="379"/>
      <c r="K11" s="379"/>
      <c r="L11" s="379"/>
      <c r="M11" s="379"/>
      <c r="N11" s="374">
        <f t="shared" si="3"/>
        <v>0</v>
      </c>
      <c r="O11" s="379"/>
      <c r="P11" s="379"/>
      <c r="Q11" s="379"/>
      <c r="R11" s="374">
        <f t="shared" si="4"/>
        <v>0</v>
      </c>
      <c r="S11" s="379"/>
      <c r="T11" s="379"/>
      <c r="U11" s="379"/>
      <c r="V11" s="379"/>
      <c r="W11" s="379"/>
      <c r="X11" s="379"/>
      <c r="Y11" s="440"/>
    </row>
    <row r="12" spans="1:25" ht="21" customHeight="1">
      <c r="A12" s="380">
        <v>2</v>
      </c>
      <c r="B12" s="381" t="s">
        <v>288</v>
      </c>
      <c r="C12" s="378" t="s">
        <v>289</v>
      </c>
      <c r="D12" s="378"/>
      <c r="E12" s="378"/>
      <c r="F12" s="378"/>
      <c r="G12" s="374">
        <f t="shared" si="1"/>
        <v>219.2</v>
      </c>
      <c r="H12" s="374">
        <f t="shared" si="2"/>
        <v>69.7</v>
      </c>
      <c r="I12" s="374"/>
      <c r="J12" s="374"/>
      <c r="K12" s="374"/>
      <c r="L12" s="374"/>
      <c r="M12" s="374">
        <f t="shared" ref="M12:S12" si="5">M13</f>
        <v>69.7</v>
      </c>
      <c r="N12" s="374"/>
      <c r="O12" s="374"/>
      <c r="P12" s="374"/>
      <c r="Q12" s="374"/>
      <c r="R12" s="374">
        <f t="shared" si="4"/>
        <v>149.5</v>
      </c>
      <c r="S12" s="374">
        <f t="shared" si="5"/>
        <v>149.5</v>
      </c>
      <c r="T12" s="374"/>
      <c r="U12" s="374"/>
      <c r="V12" s="374"/>
      <c r="W12" s="374"/>
      <c r="X12" s="374"/>
      <c r="Y12" s="437"/>
    </row>
    <row r="13" spans="1:25" ht="21" customHeight="1">
      <c r="A13" s="380"/>
      <c r="B13" s="382" t="s">
        <v>44</v>
      </c>
      <c r="C13" s="383" t="s">
        <v>289</v>
      </c>
      <c r="D13" s="378"/>
      <c r="E13" s="378" t="s">
        <v>179</v>
      </c>
      <c r="F13" s="378"/>
      <c r="G13" s="374">
        <f t="shared" si="1"/>
        <v>219.2</v>
      </c>
      <c r="H13" s="374">
        <f t="shared" si="2"/>
        <v>69.7</v>
      </c>
      <c r="I13" s="379"/>
      <c r="J13" s="379"/>
      <c r="K13" s="379"/>
      <c r="L13" s="379"/>
      <c r="M13" s="379">
        <v>69.7</v>
      </c>
      <c r="N13" s="374"/>
      <c r="O13" s="379"/>
      <c r="P13" s="379"/>
      <c r="Q13" s="379"/>
      <c r="R13" s="374">
        <f t="shared" si="4"/>
        <v>149.5</v>
      </c>
      <c r="S13" s="379">
        <v>149.5</v>
      </c>
      <c r="T13" s="379"/>
      <c r="U13" s="379"/>
      <c r="V13" s="379"/>
      <c r="W13" s="379"/>
      <c r="X13" s="379"/>
      <c r="Y13" s="437"/>
    </row>
    <row r="14" spans="1:25" ht="34.5" customHeight="1">
      <c r="A14" s="380">
        <v>3</v>
      </c>
      <c r="B14" s="384" t="s">
        <v>290</v>
      </c>
      <c r="C14" s="385" t="s">
        <v>291</v>
      </c>
      <c r="D14" s="385"/>
      <c r="E14" s="385"/>
      <c r="F14" s="385"/>
      <c r="G14" s="374">
        <f t="shared" si="1"/>
        <v>39647.600000000006</v>
      </c>
      <c r="H14" s="374">
        <f t="shared" si="2"/>
        <v>949</v>
      </c>
      <c r="I14" s="374"/>
      <c r="J14" s="374"/>
      <c r="K14" s="374"/>
      <c r="L14" s="374">
        <f t="shared" ref="L14:U14" si="6">L15+L16</f>
        <v>949</v>
      </c>
      <c r="M14" s="374"/>
      <c r="N14" s="374">
        <f t="shared" si="3"/>
        <v>100.8</v>
      </c>
      <c r="O14" s="374"/>
      <c r="P14" s="374"/>
      <c r="Q14" s="374">
        <f t="shared" si="6"/>
        <v>100.8</v>
      </c>
      <c r="R14" s="374">
        <f t="shared" si="4"/>
        <v>38597.800000000003</v>
      </c>
      <c r="S14" s="374">
        <f t="shared" si="6"/>
        <v>90.5</v>
      </c>
      <c r="T14" s="374">
        <f t="shared" si="6"/>
        <v>50</v>
      </c>
      <c r="U14" s="374">
        <f t="shared" si="6"/>
        <v>38457.300000000003</v>
      </c>
      <c r="V14" s="374"/>
      <c r="W14" s="374"/>
      <c r="X14" s="374"/>
      <c r="Y14" s="437"/>
    </row>
    <row r="15" spans="1:25" ht="16.149999999999999" customHeight="1">
      <c r="A15" s="380"/>
      <c r="B15" s="382" t="s">
        <v>44</v>
      </c>
      <c r="C15" s="386" t="s">
        <v>291</v>
      </c>
      <c r="D15" s="378"/>
      <c r="E15" s="378" t="s">
        <v>179</v>
      </c>
      <c r="F15" s="385"/>
      <c r="G15" s="374">
        <f t="shared" si="1"/>
        <v>22906.5</v>
      </c>
      <c r="H15" s="374">
        <f t="shared" si="2"/>
        <v>949</v>
      </c>
      <c r="I15" s="379"/>
      <c r="J15" s="379"/>
      <c r="K15" s="379"/>
      <c r="L15" s="379">
        <v>949</v>
      </c>
      <c r="M15" s="379"/>
      <c r="N15" s="374">
        <f t="shared" si="3"/>
        <v>100.8</v>
      </c>
      <c r="O15" s="379"/>
      <c r="P15" s="379"/>
      <c r="Q15" s="379">
        <v>100.8</v>
      </c>
      <c r="R15" s="374">
        <f t="shared" si="4"/>
        <v>21856.7</v>
      </c>
      <c r="S15" s="379">
        <v>90.5</v>
      </c>
      <c r="T15" s="379">
        <v>50</v>
      </c>
      <c r="U15" s="379">
        <v>21716.2</v>
      </c>
      <c r="V15" s="379"/>
      <c r="W15" s="379"/>
      <c r="X15" s="379"/>
      <c r="Y15" s="437"/>
    </row>
    <row r="16" spans="1:25" ht="19.149999999999999" customHeight="1">
      <c r="A16" s="380"/>
      <c r="B16" s="382" t="s">
        <v>228</v>
      </c>
      <c r="C16" s="386" t="s">
        <v>291</v>
      </c>
      <c r="D16" s="378"/>
      <c r="E16" s="378" t="s">
        <v>283</v>
      </c>
      <c r="F16" s="385"/>
      <c r="G16" s="374">
        <f t="shared" si="1"/>
        <v>16741.099999999999</v>
      </c>
      <c r="H16" s="374"/>
      <c r="I16" s="379"/>
      <c r="J16" s="379"/>
      <c r="K16" s="379"/>
      <c r="L16" s="379"/>
      <c r="M16" s="379"/>
      <c r="N16" s="374"/>
      <c r="O16" s="379"/>
      <c r="P16" s="379"/>
      <c r="Q16" s="379"/>
      <c r="R16" s="374">
        <f t="shared" si="4"/>
        <v>16741.099999999999</v>
      </c>
      <c r="S16" s="379"/>
      <c r="T16" s="379"/>
      <c r="U16" s="379">
        <v>16741.099999999999</v>
      </c>
      <c r="V16" s="379"/>
      <c r="W16" s="379"/>
      <c r="X16" s="379"/>
      <c r="Y16" s="437"/>
    </row>
    <row r="17" spans="1:25" ht="27.6" customHeight="1">
      <c r="A17" s="380"/>
      <c r="B17" s="382" t="s">
        <v>284</v>
      </c>
      <c r="C17" s="386" t="s">
        <v>291</v>
      </c>
      <c r="D17" s="378"/>
      <c r="E17" s="378" t="s">
        <v>285</v>
      </c>
      <c r="F17" s="385"/>
      <c r="G17" s="374">
        <f t="shared" si="1"/>
        <v>0</v>
      </c>
      <c r="H17" s="374"/>
      <c r="I17" s="379"/>
      <c r="J17" s="379"/>
      <c r="K17" s="379"/>
      <c r="L17" s="379"/>
      <c r="M17" s="379"/>
      <c r="N17" s="374"/>
      <c r="O17" s="379"/>
      <c r="P17" s="379"/>
      <c r="Q17" s="379"/>
      <c r="R17" s="374"/>
      <c r="S17" s="379"/>
      <c r="T17" s="379"/>
      <c r="U17" s="379"/>
      <c r="V17" s="379"/>
      <c r="W17" s="379"/>
      <c r="X17" s="379"/>
      <c r="Y17" s="437"/>
    </row>
    <row r="18" spans="1:25" ht="23.45" customHeight="1">
      <c r="A18" s="380">
        <v>4</v>
      </c>
      <c r="B18" s="387" t="s">
        <v>292</v>
      </c>
      <c r="C18" s="371" t="s">
        <v>293</v>
      </c>
      <c r="D18" s="385"/>
      <c r="E18" s="385"/>
      <c r="F18" s="385"/>
      <c r="G18" s="374">
        <f t="shared" si="1"/>
        <v>18855.599999999999</v>
      </c>
      <c r="H18" s="374">
        <f t="shared" si="2"/>
        <v>7812.2</v>
      </c>
      <c r="I18" s="374">
        <f>I19+I20</f>
        <v>3892.6</v>
      </c>
      <c r="J18" s="374"/>
      <c r="K18" s="374"/>
      <c r="L18" s="374">
        <f>L19+L20</f>
        <v>1412.3</v>
      </c>
      <c r="M18" s="374">
        <f>M19+M20</f>
        <v>2507.3000000000002</v>
      </c>
      <c r="N18" s="374">
        <f t="shared" si="3"/>
        <v>808.6</v>
      </c>
      <c r="O18" s="374"/>
      <c r="P18" s="374"/>
      <c r="Q18" s="374">
        <f>Q19+Q20</f>
        <v>808.6</v>
      </c>
      <c r="R18" s="374">
        <f t="shared" si="4"/>
        <v>10234.800000000001</v>
      </c>
      <c r="S18" s="374">
        <f t="shared" ref="S18:V18" si="7">S19+S20</f>
        <v>3382.3</v>
      </c>
      <c r="T18" s="374">
        <f t="shared" si="7"/>
        <v>6335.8</v>
      </c>
      <c r="U18" s="374">
        <f t="shared" si="7"/>
        <v>133</v>
      </c>
      <c r="V18" s="374">
        <f t="shared" si="7"/>
        <v>383.7</v>
      </c>
      <c r="W18" s="374"/>
      <c r="X18" s="374"/>
      <c r="Y18" s="437"/>
    </row>
    <row r="19" spans="1:25" ht="15" customHeight="1">
      <c r="A19" s="380"/>
      <c r="B19" s="382" t="s">
        <v>44</v>
      </c>
      <c r="C19" s="377" t="s">
        <v>293</v>
      </c>
      <c r="D19" s="378"/>
      <c r="E19" s="378" t="s">
        <v>179</v>
      </c>
      <c r="F19" s="385"/>
      <c r="G19" s="374">
        <f t="shared" si="1"/>
        <v>18855.599999999999</v>
      </c>
      <c r="H19" s="374">
        <f t="shared" si="2"/>
        <v>7812.2</v>
      </c>
      <c r="I19" s="379">
        <v>3892.6</v>
      </c>
      <c r="J19" s="379"/>
      <c r="K19" s="379"/>
      <c r="L19" s="379">
        <v>1412.3</v>
      </c>
      <c r="M19" s="379">
        <v>2507.3000000000002</v>
      </c>
      <c r="N19" s="374">
        <f t="shared" si="3"/>
        <v>808.6</v>
      </c>
      <c r="O19" s="379"/>
      <c r="P19" s="379"/>
      <c r="Q19" s="379">
        <v>808.6</v>
      </c>
      <c r="R19" s="374">
        <f t="shared" si="4"/>
        <v>10234.800000000001</v>
      </c>
      <c r="S19" s="379">
        <v>3382.3</v>
      </c>
      <c r="T19" s="379">
        <v>6335.8</v>
      </c>
      <c r="U19" s="379">
        <v>133</v>
      </c>
      <c r="V19" s="379">
        <v>383.7</v>
      </c>
      <c r="W19" s="379"/>
      <c r="X19" s="379"/>
      <c r="Y19" s="437"/>
    </row>
    <row r="20" spans="1:25" ht="34.5" customHeight="1">
      <c r="A20" s="380"/>
      <c r="B20" s="382" t="s">
        <v>284</v>
      </c>
      <c r="C20" s="377" t="s">
        <v>293</v>
      </c>
      <c r="D20" s="378"/>
      <c r="E20" s="378" t="s">
        <v>285</v>
      </c>
      <c r="F20" s="385"/>
      <c r="G20" s="374">
        <f t="shared" si="1"/>
        <v>0</v>
      </c>
      <c r="H20" s="374"/>
      <c r="I20" s="379"/>
      <c r="J20" s="379"/>
      <c r="K20" s="379"/>
      <c r="L20" s="379"/>
      <c r="M20" s="379"/>
      <c r="N20" s="374"/>
      <c r="O20" s="379"/>
      <c r="P20" s="379"/>
      <c r="Q20" s="379"/>
      <c r="R20" s="374">
        <f t="shared" si="4"/>
        <v>0</v>
      </c>
      <c r="S20" s="379"/>
      <c r="T20" s="379"/>
      <c r="U20" s="379"/>
      <c r="V20" s="379"/>
      <c r="W20" s="379"/>
      <c r="X20" s="379"/>
      <c r="Y20" s="437"/>
    </row>
    <row r="21" spans="1:25" ht="21" customHeight="1">
      <c r="A21" s="380">
        <v>5</v>
      </c>
      <c r="B21" s="388" t="s">
        <v>294</v>
      </c>
      <c r="C21" s="378" t="s">
        <v>295</v>
      </c>
      <c r="D21" s="378"/>
      <c r="E21" s="378"/>
      <c r="F21" s="378"/>
      <c r="G21" s="374">
        <f t="shared" si="1"/>
        <v>2768.1</v>
      </c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>
        <f t="shared" si="4"/>
        <v>2768.1</v>
      </c>
      <c r="S21" s="374">
        <f t="shared" ref="S21" si="8">S22</f>
        <v>2768.1</v>
      </c>
      <c r="T21" s="374"/>
      <c r="U21" s="374"/>
      <c r="V21" s="374"/>
      <c r="W21" s="374"/>
      <c r="X21" s="374"/>
      <c r="Y21" s="437"/>
    </row>
    <row r="22" spans="1:25" ht="21" customHeight="1">
      <c r="A22" s="380"/>
      <c r="B22" s="382" t="s">
        <v>44</v>
      </c>
      <c r="C22" s="383" t="s">
        <v>295</v>
      </c>
      <c r="D22" s="378"/>
      <c r="E22" s="378" t="s">
        <v>179</v>
      </c>
      <c r="F22" s="378"/>
      <c r="G22" s="374">
        <f t="shared" si="1"/>
        <v>2768.1</v>
      </c>
      <c r="H22" s="374"/>
      <c r="I22" s="379"/>
      <c r="J22" s="379"/>
      <c r="K22" s="379"/>
      <c r="L22" s="379"/>
      <c r="M22" s="379"/>
      <c r="N22" s="374"/>
      <c r="O22" s="379"/>
      <c r="P22" s="379"/>
      <c r="Q22" s="379"/>
      <c r="R22" s="374">
        <f t="shared" si="4"/>
        <v>2768.1</v>
      </c>
      <c r="S22" s="379">
        <v>2768.1</v>
      </c>
      <c r="T22" s="379"/>
      <c r="U22" s="379"/>
      <c r="V22" s="379"/>
      <c r="W22" s="379"/>
      <c r="X22" s="379"/>
      <c r="Y22" s="437"/>
    </row>
    <row r="23" spans="1:25" ht="18" customHeight="1">
      <c r="A23" s="380">
        <v>6</v>
      </c>
      <c r="B23" s="387" t="s">
        <v>296</v>
      </c>
      <c r="C23" s="378" t="s">
        <v>297</v>
      </c>
      <c r="D23" s="378"/>
      <c r="E23" s="378"/>
      <c r="F23" s="378"/>
      <c r="G23" s="374">
        <f t="shared" si="1"/>
        <v>22422.5</v>
      </c>
      <c r="H23" s="374">
        <f t="shared" si="2"/>
        <v>2494.1999999999998</v>
      </c>
      <c r="I23" s="374">
        <f t="shared" ref="I23:W23" si="9">I24</f>
        <v>40</v>
      </c>
      <c r="J23" s="374"/>
      <c r="K23" s="374">
        <f t="shared" si="9"/>
        <v>2454.1999999999998</v>
      </c>
      <c r="L23" s="374"/>
      <c r="M23" s="374"/>
      <c r="N23" s="374">
        <f t="shared" si="3"/>
        <v>2275.9</v>
      </c>
      <c r="O23" s="374"/>
      <c r="P23" s="374">
        <f t="shared" si="9"/>
        <v>1918</v>
      </c>
      <c r="Q23" s="374">
        <f t="shared" si="9"/>
        <v>357.9</v>
      </c>
      <c r="R23" s="374">
        <f t="shared" si="4"/>
        <v>17652.400000000001</v>
      </c>
      <c r="S23" s="374"/>
      <c r="T23" s="374"/>
      <c r="U23" s="374">
        <f t="shared" si="9"/>
        <v>19</v>
      </c>
      <c r="V23" s="374"/>
      <c r="W23" s="374">
        <f t="shared" si="9"/>
        <v>17633.400000000001</v>
      </c>
      <c r="X23" s="374"/>
      <c r="Y23" s="437"/>
    </row>
    <row r="24" spans="1:25" ht="18" customHeight="1">
      <c r="A24" s="380"/>
      <c r="B24" s="382" t="s">
        <v>44</v>
      </c>
      <c r="C24" s="383" t="s">
        <v>297</v>
      </c>
      <c r="D24" s="378"/>
      <c r="E24" s="378" t="s">
        <v>179</v>
      </c>
      <c r="F24" s="378"/>
      <c r="G24" s="374">
        <f t="shared" si="1"/>
        <v>22422.5</v>
      </c>
      <c r="H24" s="374">
        <f t="shared" si="2"/>
        <v>2494.1999999999998</v>
      </c>
      <c r="I24" s="379">
        <v>40</v>
      </c>
      <c r="J24" s="379"/>
      <c r="K24" s="379">
        <v>2454.1999999999998</v>
      </c>
      <c r="L24" s="379"/>
      <c r="M24" s="379"/>
      <c r="N24" s="374">
        <f t="shared" si="3"/>
        <v>2275.9</v>
      </c>
      <c r="O24" s="379"/>
      <c r="P24" s="379">
        <v>1918</v>
      </c>
      <c r="Q24" s="379">
        <v>357.9</v>
      </c>
      <c r="R24" s="374">
        <f t="shared" si="4"/>
        <v>17652.400000000001</v>
      </c>
      <c r="S24" s="379"/>
      <c r="T24" s="379"/>
      <c r="U24" s="379">
        <v>19</v>
      </c>
      <c r="V24" s="379"/>
      <c r="W24" s="379">
        <v>17633.400000000001</v>
      </c>
      <c r="X24" s="379"/>
      <c r="Y24" s="437"/>
    </row>
    <row r="25" spans="1:25" s="394" customFormat="1" ht="30.75" customHeight="1">
      <c r="A25" s="389">
        <v>7</v>
      </c>
      <c r="B25" s="390" t="s">
        <v>298</v>
      </c>
      <c r="C25" s="391" t="s">
        <v>299</v>
      </c>
      <c r="D25" s="391"/>
      <c r="E25" s="391"/>
      <c r="F25" s="391"/>
      <c r="G25" s="392">
        <f t="shared" si="1"/>
        <v>5456.7</v>
      </c>
      <c r="H25" s="392"/>
      <c r="I25" s="393"/>
      <c r="J25" s="393"/>
      <c r="K25" s="393"/>
      <c r="L25" s="393"/>
      <c r="M25" s="393"/>
      <c r="N25" s="392">
        <f t="shared" si="3"/>
        <v>5456.7</v>
      </c>
      <c r="O25" s="393">
        <f t="shared" ref="O25" si="10">O26+O27</f>
        <v>5456.7</v>
      </c>
      <c r="P25" s="393"/>
      <c r="Q25" s="393"/>
      <c r="R25" s="392"/>
      <c r="S25" s="393"/>
      <c r="T25" s="393"/>
      <c r="U25" s="393"/>
      <c r="V25" s="393"/>
      <c r="W25" s="393"/>
      <c r="X25" s="393"/>
      <c r="Y25" s="437"/>
    </row>
    <row r="26" spans="1:25" s="394" customFormat="1" ht="18" customHeight="1">
      <c r="A26" s="389"/>
      <c r="B26" s="382" t="s">
        <v>44</v>
      </c>
      <c r="C26" s="391"/>
      <c r="D26" s="391"/>
      <c r="E26" s="391"/>
      <c r="F26" s="391"/>
      <c r="G26" s="392">
        <f t="shared" si="1"/>
        <v>5056.7</v>
      </c>
      <c r="H26" s="392"/>
      <c r="I26" s="393"/>
      <c r="J26" s="393"/>
      <c r="K26" s="393"/>
      <c r="L26" s="393"/>
      <c r="M26" s="393"/>
      <c r="N26" s="392">
        <f t="shared" si="3"/>
        <v>5056.7</v>
      </c>
      <c r="O26" s="393">
        <v>5056.7</v>
      </c>
      <c r="P26" s="393"/>
      <c r="Q26" s="393"/>
      <c r="R26" s="392"/>
      <c r="S26" s="393"/>
      <c r="T26" s="393"/>
      <c r="U26" s="393"/>
      <c r="V26" s="393"/>
      <c r="W26" s="393"/>
      <c r="X26" s="393"/>
      <c r="Y26" s="437"/>
    </row>
    <row r="27" spans="1:25" s="394" customFormat="1" ht="23.25" customHeight="1">
      <c r="A27" s="389"/>
      <c r="B27" s="382" t="s">
        <v>228</v>
      </c>
      <c r="C27" s="391"/>
      <c r="D27" s="391"/>
      <c r="E27" s="391"/>
      <c r="F27" s="391"/>
      <c r="G27" s="392">
        <f t="shared" si="1"/>
        <v>400</v>
      </c>
      <c r="H27" s="392"/>
      <c r="I27" s="393"/>
      <c r="J27" s="393"/>
      <c r="K27" s="393"/>
      <c r="L27" s="393"/>
      <c r="M27" s="393"/>
      <c r="N27" s="392">
        <f t="shared" si="3"/>
        <v>400</v>
      </c>
      <c r="O27" s="393">
        <v>400</v>
      </c>
      <c r="P27" s="393"/>
      <c r="Q27" s="393"/>
      <c r="R27" s="392"/>
      <c r="S27" s="393"/>
      <c r="T27" s="393"/>
      <c r="U27" s="393"/>
      <c r="V27" s="393"/>
      <c r="W27" s="393"/>
      <c r="X27" s="393"/>
      <c r="Y27" s="437"/>
    </row>
    <row r="28" spans="1:25" s="394" customFormat="1" ht="18.75" customHeight="1">
      <c r="A28" s="389">
        <v>8</v>
      </c>
      <c r="B28" s="395" t="s">
        <v>300</v>
      </c>
      <c r="C28" s="396" t="s">
        <v>301</v>
      </c>
      <c r="D28" s="396"/>
      <c r="E28" s="396"/>
      <c r="F28" s="396"/>
      <c r="G28" s="392">
        <f t="shared" si="1"/>
        <v>0.1</v>
      </c>
      <c r="H28" s="392"/>
      <c r="I28" s="393"/>
      <c r="J28" s="393"/>
      <c r="K28" s="393"/>
      <c r="L28" s="393"/>
      <c r="M28" s="393"/>
      <c r="N28" s="392"/>
      <c r="O28" s="393"/>
      <c r="P28" s="393"/>
      <c r="Q28" s="393"/>
      <c r="R28" s="392">
        <f>S28+T28+U28+V28+W28+X28</f>
        <v>0.1</v>
      </c>
      <c r="S28" s="393"/>
      <c r="T28" s="393"/>
      <c r="U28" s="393"/>
      <c r="V28" s="393"/>
      <c r="W28" s="393"/>
      <c r="X28" s="393">
        <f t="shared" ref="X28" si="11">X29</f>
        <v>0.1</v>
      </c>
      <c r="Y28" s="437"/>
    </row>
    <row r="29" spans="1:25" s="394" customFormat="1" ht="18.75" customHeight="1">
      <c r="A29" s="389"/>
      <c r="B29" s="382" t="s">
        <v>44</v>
      </c>
      <c r="C29" s="396"/>
      <c r="D29" s="396"/>
      <c r="E29" s="396"/>
      <c r="F29" s="396"/>
      <c r="G29" s="392">
        <f t="shared" si="1"/>
        <v>0.1</v>
      </c>
      <c r="H29" s="392"/>
      <c r="I29" s="393"/>
      <c r="J29" s="393"/>
      <c r="K29" s="393"/>
      <c r="L29" s="393"/>
      <c r="M29" s="393"/>
      <c r="N29" s="392"/>
      <c r="O29" s="393"/>
      <c r="P29" s="393"/>
      <c r="Q29" s="393"/>
      <c r="R29" s="392">
        <f>S29+T29+U29+V29+W29+X29</f>
        <v>0.1</v>
      </c>
      <c r="S29" s="393"/>
      <c r="T29" s="393"/>
      <c r="U29" s="393"/>
      <c r="V29" s="393"/>
      <c r="W29" s="393"/>
      <c r="X29" s="393">
        <v>0.1</v>
      </c>
      <c r="Y29" s="437"/>
    </row>
    <row r="30" spans="1:25" s="394" customFormat="1" ht="26.45" customHeight="1">
      <c r="A30" s="389">
        <v>9</v>
      </c>
      <c r="B30" s="438" t="s">
        <v>324</v>
      </c>
      <c r="C30" s="396"/>
      <c r="D30" s="396"/>
      <c r="E30" s="396"/>
      <c r="F30" s="396"/>
      <c r="G30" s="392">
        <f>N30+Y30</f>
        <v>1099.3</v>
      </c>
      <c r="H30" s="392"/>
      <c r="I30" s="393"/>
      <c r="J30" s="393"/>
      <c r="K30" s="393"/>
      <c r="L30" s="393"/>
      <c r="M30" s="393"/>
      <c r="N30" s="392">
        <f>O30</f>
        <v>20</v>
      </c>
      <c r="O30" s="393">
        <f>O31</f>
        <v>20</v>
      </c>
      <c r="P30" s="393"/>
      <c r="Q30" s="393"/>
      <c r="R30" s="392"/>
      <c r="S30" s="393"/>
      <c r="T30" s="393"/>
      <c r="U30" s="393"/>
      <c r="V30" s="393"/>
      <c r="W30" s="393"/>
      <c r="X30" s="393"/>
      <c r="Y30" s="437">
        <f>Y31</f>
        <v>1079.3</v>
      </c>
    </row>
    <row r="31" spans="1:25" s="394" customFormat="1" ht="28.9" customHeight="1">
      <c r="A31" s="389"/>
      <c r="B31" s="382" t="s">
        <v>284</v>
      </c>
      <c r="C31" s="396"/>
      <c r="D31" s="396"/>
      <c r="E31" s="396"/>
      <c r="F31" s="396"/>
      <c r="G31" s="392">
        <f>N31+Y31</f>
        <v>1099.3</v>
      </c>
      <c r="H31" s="392"/>
      <c r="I31" s="393"/>
      <c r="J31" s="393"/>
      <c r="K31" s="393"/>
      <c r="L31" s="393"/>
      <c r="M31" s="393"/>
      <c r="N31" s="392">
        <f>O31+P31</f>
        <v>20</v>
      </c>
      <c r="O31" s="393">
        <v>20</v>
      </c>
      <c r="P31" s="393"/>
      <c r="Q31" s="393"/>
      <c r="R31" s="392"/>
      <c r="S31" s="393"/>
      <c r="T31" s="393"/>
      <c r="U31" s="393"/>
      <c r="V31" s="393"/>
      <c r="W31" s="393"/>
      <c r="X31" s="393"/>
      <c r="Y31" s="437">
        <v>1079.3</v>
      </c>
    </row>
    <row r="32" spans="1:25" s="394" customFormat="1" ht="31.15" customHeight="1">
      <c r="A32" s="389">
        <v>10</v>
      </c>
      <c r="B32" s="439" t="s">
        <v>325</v>
      </c>
      <c r="C32" s="396"/>
      <c r="D32" s="396"/>
      <c r="E32" s="396"/>
      <c r="F32" s="396"/>
      <c r="G32" s="392">
        <f>H32+N32+R32</f>
        <v>33672.699999999997</v>
      </c>
      <c r="H32" s="392">
        <f>I32+L32</f>
        <v>694.5</v>
      </c>
      <c r="I32" s="393"/>
      <c r="J32" s="393"/>
      <c r="K32" s="393"/>
      <c r="L32" s="393">
        <f>L33</f>
        <v>694.5</v>
      </c>
      <c r="M32" s="393"/>
      <c r="N32" s="392">
        <f>Q32+P32</f>
        <v>82.5</v>
      </c>
      <c r="O32" s="393"/>
      <c r="P32" s="393">
        <f>P35</f>
        <v>34</v>
      </c>
      <c r="Q32" s="393">
        <f>Q33</f>
        <v>48.5</v>
      </c>
      <c r="R32" s="392">
        <f>S32+T32+U32+V32+W32+X32</f>
        <v>32895.699999999997</v>
      </c>
      <c r="S32" s="393">
        <f>S33</f>
        <v>59.5</v>
      </c>
      <c r="T32" s="393">
        <f>T33</f>
        <v>50</v>
      </c>
      <c r="U32" s="393">
        <f>+U33+U34+U35</f>
        <v>31701.1</v>
      </c>
      <c r="V32" s="393"/>
      <c r="W32" s="393"/>
      <c r="X32" s="393">
        <f>+X33</f>
        <v>1085.0999999999999</v>
      </c>
      <c r="Y32" s="437"/>
    </row>
    <row r="33" spans="1:25" s="394" customFormat="1" ht="18.75" customHeight="1">
      <c r="A33" s="389"/>
      <c r="B33" s="376" t="s">
        <v>44</v>
      </c>
      <c r="C33" s="396"/>
      <c r="D33" s="396"/>
      <c r="E33" s="396"/>
      <c r="F33" s="396"/>
      <c r="G33" s="392">
        <f>H33+N33+R33</f>
        <v>23252.199999999997</v>
      </c>
      <c r="H33" s="392">
        <f>L33</f>
        <v>694.5</v>
      </c>
      <c r="I33" s="393"/>
      <c r="J33" s="393"/>
      <c r="K33" s="393"/>
      <c r="L33" s="393">
        <v>694.5</v>
      </c>
      <c r="M33" s="393"/>
      <c r="N33" s="392">
        <f>Q33</f>
        <v>48.5</v>
      </c>
      <c r="O33" s="393"/>
      <c r="P33" s="393"/>
      <c r="Q33" s="393">
        <v>48.5</v>
      </c>
      <c r="R33" s="392">
        <f>S33+T33+U33+W33+V33+X33</f>
        <v>22509.199999999997</v>
      </c>
      <c r="S33" s="393">
        <v>59.5</v>
      </c>
      <c r="T33" s="393">
        <v>50</v>
      </c>
      <c r="U33" s="393">
        <v>21314.6</v>
      </c>
      <c r="V33" s="393"/>
      <c r="W33" s="393"/>
      <c r="X33" s="393">
        <v>1085.0999999999999</v>
      </c>
      <c r="Y33" s="437"/>
    </row>
    <row r="34" spans="1:25" s="394" customFormat="1" ht="18.75" customHeight="1">
      <c r="A34" s="389"/>
      <c r="B34" s="376" t="s">
        <v>228</v>
      </c>
      <c r="C34" s="396"/>
      <c r="D34" s="396"/>
      <c r="E34" s="396"/>
      <c r="F34" s="396"/>
      <c r="G34" s="392">
        <f>R34</f>
        <v>10334.299999999999</v>
      </c>
      <c r="H34" s="392"/>
      <c r="I34" s="393"/>
      <c r="J34" s="393"/>
      <c r="K34" s="393"/>
      <c r="L34" s="393"/>
      <c r="M34" s="393"/>
      <c r="N34" s="392"/>
      <c r="O34" s="393"/>
      <c r="P34" s="393"/>
      <c r="Q34" s="393"/>
      <c r="R34" s="392">
        <f>U34</f>
        <v>10334.299999999999</v>
      </c>
      <c r="S34" s="393"/>
      <c r="T34" s="393"/>
      <c r="U34" s="393">
        <v>10334.299999999999</v>
      </c>
      <c r="V34" s="393"/>
      <c r="W34" s="393"/>
      <c r="X34" s="393"/>
      <c r="Y34" s="437"/>
    </row>
    <row r="35" spans="1:25" s="394" customFormat="1" ht="29.45" customHeight="1">
      <c r="A35" s="389"/>
      <c r="B35" s="376" t="s">
        <v>284</v>
      </c>
      <c r="C35" s="396"/>
      <c r="D35" s="396"/>
      <c r="E35" s="396"/>
      <c r="F35" s="396"/>
      <c r="G35" s="392">
        <f>N35+R35</f>
        <v>86.2</v>
      </c>
      <c r="H35" s="392"/>
      <c r="I35" s="393"/>
      <c r="J35" s="393"/>
      <c r="K35" s="393"/>
      <c r="L35" s="393"/>
      <c r="M35" s="393"/>
      <c r="N35" s="392">
        <f>P35</f>
        <v>34</v>
      </c>
      <c r="O35" s="393"/>
      <c r="P35" s="393">
        <v>34</v>
      </c>
      <c r="Q35" s="393"/>
      <c r="R35" s="392">
        <f>U35</f>
        <v>52.2</v>
      </c>
      <c r="S35" s="393"/>
      <c r="T35" s="393"/>
      <c r="U35" s="393">
        <v>52.2</v>
      </c>
      <c r="V35" s="393"/>
      <c r="W35" s="393"/>
      <c r="X35" s="393"/>
      <c r="Y35" s="437"/>
    </row>
    <row r="36" spans="1:25" s="394" customFormat="1" ht="34.9" customHeight="1">
      <c r="A36" s="389">
        <v>11</v>
      </c>
      <c r="B36" s="370" t="s">
        <v>326</v>
      </c>
      <c r="C36" s="396"/>
      <c r="D36" s="396"/>
      <c r="E36" s="396"/>
      <c r="F36" s="396"/>
      <c r="G36" s="392">
        <f>H36+N36+R36</f>
        <v>18202.900000000001</v>
      </c>
      <c r="H36" s="392">
        <f>H37</f>
        <v>3734</v>
      </c>
      <c r="I36" s="393">
        <f>I37</f>
        <v>1689</v>
      </c>
      <c r="J36" s="393"/>
      <c r="K36" s="393"/>
      <c r="L36" s="393">
        <f>L37</f>
        <v>624.20000000000005</v>
      </c>
      <c r="M36" s="393">
        <f>M37</f>
        <v>1420.8</v>
      </c>
      <c r="N36" s="392">
        <f>O36+Q36</f>
        <v>3769.9</v>
      </c>
      <c r="O36" s="393">
        <f>O38</f>
        <v>2976</v>
      </c>
      <c r="P36" s="393"/>
      <c r="Q36" s="393">
        <f>Q37</f>
        <v>793.9</v>
      </c>
      <c r="R36" s="392">
        <f>S36+T36+U36+V36</f>
        <v>10699</v>
      </c>
      <c r="S36" s="393">
        <f>S37+S38</f>
        <v>7385.6</v>
      </c>
      <c r="T36" s="393">
        <f>T37</f>
        <v>2976.9</v>
      </c>
      <c r="U36" s="393">
        <f>U37</f>
        <v>82</v>
      </c>
      <c r="V36" s="393">
        <f>V37</f>
        <v>254.5</v>
      </c>
      <c r="W36" s="393"/>
      <c r="X36" s="393"/>
      <c r="Y36" s="437"/>
    </row>
    <row r="37" spans="1:25" s="394" customFormat="1" ht="18.75" customHeight="1">
      <c r="A37" s="389"/>
      <c r="B37" s="382" t="s">
        <v>44</v>
      </c>
      <c r="C37" s="396"/>
      <c r="D37" s="396"/>
      <c r="E37" s="396"/>
      <c r="F37" s="396"/>
      <c r="G37" s="392">
        <f>H37+N37+R37</f>
        <v>12119.3</v>
      </c>
      <c r="H37" s="392">
        <f>I37+L37+M37</f>
        <v>3734</v>
      </c>
      <c r="I37" s="393">
        <v>1689</v>
      </c>
      <c r="J37" s="393"/>
      <c r="K37" s="393"/>
      <c r="L37" s="393">
        <v>624.20000000000005</v>
      </c>
      <c r="M37" s="393">
        <v>1420.8</v>
      </c>
      <c r="N37" s="392">
        <f>Q37</f>
        <v>793.9</v>
      </c>
      <c r="O37" s="393"/>
      <c r="P37" s="393"/>
      <c r="Q37" s="393">
        <v>793.9</v>
      </c>
      <c r="R37" s="392">
        <f>S37+T37+U37+V37</f>
        <v>7591.4</v>
      </c>
      <c r="S37" s="393">
        <v>4278</v>
      </c>
      <c r="T37" s="393">
        <v>2976.9</v>
      </c>
      <c r="U37" s="393">
        <v>82</v>
      </c>
      <c r="V37" s="393">
        <v>254.5</v>
      </c>
      <c r="W37" s="393"/>
      <c r="X37" s="393"/>
      <c r="Y37" s="437"/>
    </row>
    <row r="38" spans="1:25" s="394" customFormat="1" ht="31.9" customHeight="1">
      <c r="A38" s="389"/>
      <c r="B38" s="382" t="s">
        <v>284</v>
      </c>
      <c r="C38" s="396"/>
      <c r="D38" s="396"/>
      <c r="E38" s="396"/>
      <c r="F38" s="396"/>
      <c r="G38" s="392">
        <f>H38+N38+R38</f>
        <v>6083.6</v>
      </c>
      <c r="H38" s="392"/>
      <c r="I38" s="393"/>
      <c r="J38" s="393"/>
      <c r="K38" s="393"/>
      <c r="L38" s="393"/>
      <c r="M38" s="393"/>
      <c r="N38" s="392">
        <f>O38</f>
        <v>2976</v>
      </c>
      <c r="O38" s="393">
        <v>2976</v>
      </c>
      <c r="P38" s="393"/>
      <c r="Q38" s="393"/>
      <c r="R38" s="392">
        <f>S38</f>
        <v>3107.6</v>
      </c>
      <c r="S38" s="393">
        <v>3107.6</v>
      </c>
      <c r="T38" s="393"/>
      <c r="U38" s="393"/>
      <c r="V38" s="393"/>
      <c r="W38" s="393"/>
      <c r="X38" s="393"/>
      <c r="Y38" s="437"/>
    </row>
    <row r="39" spans="1:25" s="394" customFormat="1" ht="31.15" customHeight="1">
      <c r="A39" s="389">
        <v>12</v>
      </c>
      <c r="B39" s="438" t="s">
        <v>327</v>
      </c>
      <c r="C39" s="396"/>
      <c r="D39" s="396"/>
      <c r="E39" s="396"/>
      <c r="F39" s="396"/>
      <c r="G39" s="392">
        <f>H39+N39+R39</f>
        <v>20877.400000000001</v>
      </c>
      <c r="H39" s="392">
        <f>H40</f>
        <v>2433.1999999999998</v>
      </c>
      <c r="I39" s="393">
        <f>I40</f>
        <v>60</v>
      </c>
      <c r="J39" s="393"/>
      <c r="K39" s="393">
        <f>K40</f>
        <v>2373.1999999999998</v>
      </c>
      <c r="L39" s="393"/>
      <c r="M39" s="393"/>
      <c r="N39" s="392">
        <f>N40+N41</f>
        <v>2756.1</v>
      </c>
      <c r="O39" s="393">
        <f>O41</f>
        <v>1004</v>
      </c>
      <c r="P39" s="393">
        <f>P40</f>
        <v>1013.1</v>
      </c>
      <c r="Q39" s="393">
        <f>Q40</f>
        <v>739</v>
      </c>
      <c r="R39" s="392">
        <f>R40</f>
        <v>15688.1</v>
      </c>
      <c r="S39" s="393"/>
      <c r="T39" s="393"/>
      <c r="U39" s="393">
        <f>U40</f>
        <v>81</v>
      </c>
      <c r="V39" s="393"/>
      <c r="W39" s="393">
        <f>W40</f>
        <v>15607.1</v>
      </c>
      <c r="X39" s="393"/>
      <c r="Y39" s="437"/>
    </row>
    <row r="40" spans="1:25" s="394" customFormat="1" ht="18.75" customHeight="1">
      <c r="A40" s="389"/>
      <c r="B40" s="382" t="s">
        <v>44</v>
      </c>
      <c r="C40" s="396"/>
      <c r="D40" s="396"/>
      <c r="E40" s="396"/>
      <c r="F40" s="396"/>
      <c r="G40" s="392">
        <f>H40+N40+R40</f>
        <v>19873.400000000001</v>
      </c>
      <c r="H40" s="392">
        <f>I40+K40</f>
        <v>2433.1999999999998</v>
      </c>
      <c r="I40" s="393">
        <v>60</v>
      </c>
      <c r="J40" s="393"/>
      <c r="K40" s="393">
        <v>2373.1999999999998</v>
      </c>
      <c r="L40" s="393"/>
      <c r="M40" s="393"/>
      <c r="N40" s="392">
        <f>P40+Q40</f>
        <v>1752.1</v>
      </c>
      <c r="O40" s="393"/>
      <c r="P40" s="393">
        <v>1013.1</v>
      </c>
      <c r="Q40" s="393">
        <v>739</v>
      </c>
      <c r="R40" s="392">
        <f>U40+W40</f>
        <v>15688.1</v>
      </c>
      <c r="S40" s="393"/>
      <c r="T40" s="393"/>
      <c r="U40" s="393">
        <v>81</v>
      </c>
      <c r="V40" s="393"/>
      <c r="W40" s="393">
        <v>15607.1</v>
      </c>
      <c r="X40" s="393"/>
      <c r="Y40" s="437"/>
    </row>
    <row r="41" spans="1:25" s="394" customFormat="1" ht="27.6" customHeight="1">
      <c r="A41" s="389"/>
      <c r="B41" s="382" t="s">
        <v>284</v>
      </c>
      <c r="C41" s="396"/>
      <c r="D41" s="396"/>
      <c r="E41" s="396"/>
      <c r="F41" s="396"/>
      <c r="G41" s="392">
        <f>N41</f>
        <v>1004</v>
      </c>
      <c r="H41" s="392"/>
      <c r="I41" s="393"/>
      <c r="J41" s="393"/>
      <c r="K41" s="393"/>
      <c r="L41" s="393"/>
      <c r="M41" s="393"/>
      <c r="N41" s="392">
        <f>+O41</f>
        <v>1004</v>
      </c>
      <c r="O41" s="393">
        <v>1004</v>
      </c>
      <c r="P41" s="393"/>
      <c r="Q41" s="393"/>
      <c r="R41" s="392"/>
      <c r="S41" s="393"/>
      <c r="T41" s="393"/>
      <c r="U41" s="393"/>
      <c r="V41" s="393"/>
      <c r="W41" s="393"/>
      <c r="X41" s="393"/>
      <c r="Y41" s="437"/>
    </row>
    <row r="42" spans="1:25" ht="33" customHeight="1">
      <c r="A42" s="397"/>
      <c r="B42" s="398" t="s">
        <v>302</v>
      </c>
      <c r="C42" s="399"/>
      <c r="D42" s="399"/>
      <c r="E42" s="399"/>
      <c r="F42" s="399"/>
      <c r="G42" s="374">
        <f t="shared" si="1"/>
        <v>492944.4</v>
      </c>
      <c r="H42" s="374">
        <f t="shared" si="2"/>
        <v>114572.30000000002</v>
      </c>
      <c r="I42" s="400">
        <f>I43+I44+I45+I46</f>
        <v>41409.4</v>
      </c>
      <c r="J42" s="400">
        <f t="shared" ref="J42:Q42" si="12">J43+J44+J45+J46</f>
        <v>1319.4</v>
      </c>
      <c r="K42" s="400">
        <f t="shared" si="12"/>
        <v>8700.0999999999985</v>
      </c>
      <c r="L42" s="400">
        <f t="shared" si="12"/>
        <v>23578.800000000003</v>
      </c>
      <c r="M42" s="400">
        <f t="shared" si="12"/>
        <v>39564.600000000006</v>
      </c>
      <c r="N42" s="374">
        <f t="shared" si="3"/>
        <v>109254.89999999998</v>
      </c>
      <c r="O42" s="400">
        <f t="shared" si="12"/>
        <v>43679.6</v>
      </c>
      <c r="P42" s="400">
        <f t="shared" si="12"/>
        <v>61930.599999999991</v>
      </c>
      <c r="Q42" s="400">
        <f t="shared" si="12"/>
        <v>3644.7000000000003</v>
      </c>
      <c r="R42" s="374">
        <f>S42+T42+U42+V42+W42+X42+Y42</f>
        <v>269117.2</v>
      </c>
      <c r="S42" s="400">
        <f>S43+S44+S45+S46</f>
        <v>36552.199999999997</v>
      </c>
      <c r="T42" s="400">
        <f t="shared" ref="T42:X42" si="13">T43+T44+T45+T46</f>
        <v>93271.700000000012</v>
      </c>
      <c r="U42" s="400">
        <f t="shared" si="13"/>
        <v>96802.8</v>
      </c>
      <c r="V42" s="400">
        <f t="shared" si="13"/>
        <v>4133</v>
      </c>
      <c r="W42" s="400">
        <f t="shared" si="13"/>
        <v>36193</v>
      </c>
      <c r="X42" s="400">
        <f t="shared" si="13"/>
        <v>1085.1999999999998</v>
      </c>
      <c r="Y42" s="359">
        <f>Y45</f>
        <v>1079.3</v>
      </c>
    </row>
    <row r="43" spans="1:25" ht="19.149999999999999" customHeight="1">
      <c r="A43" s="397"/>
      <c r="B43" s="401" t="s">
        <v>44</v>
      </c>
      <c r="C43" s="402"/>
      <c r="D43" s="403"/>
      <c r="E43" s="403" t="s">
        <v>179</v>
      </c>
      <c r="F43" s="403"/>
      <c r="G43" s="374">
        <f t="shared" si="1"/>
        <v>368116.4</v>
      </c>
      <c r="H43" s="374">
        <f t="shared" si="2"/>
        <v>102093</v>
      </c>
      <c r="I43" s="404">
        <f>I8+I13+I15+I19+I22+I24+I26+I33+I37+I40</f>
        <v>36748.6</v>
      </c>
      <c r="J43" s="404">
        <f t="shared" ref="J43" si="14">J8+J13+J15+J19+J22+J24+J26</f>
        <v>1319.4</v>
      </c>
      <c r="K43" s="404">
        <f>K8+K13+K15+K19+K22+K24+K26+K40</f>
        <v>8700.0999999999985</v>
      </c>
      <c r="L43" s="404">
        <f>L8+L13+L15+L19+L22+L24+L26+L37+L33</f>
        <v>18335.2</v>
      </c>
      <c r="M43" s="404">
        <f>M8+M13+M15+M19+M22+M24+M26+M40+M37</f>
        <v>36989.700000000004</v>
      </c>
      <c r="N43" s="374">
        <f t="shared" si="3"/>
        <v>68837.799999999988</v>
      </c>
      <c r="O43" s="404">
        <f t="shared" ref="O43" si="15">O8+O13+O15+O19+O22+O24+O26</f>
        <v>14348.8</v>
      </c>
      <c r="P43" s="404">
        <f>P8+P13+P15+P19+P22+P24+P26+P33+P37+P40</f>
        <v>50844.299999999996</v>
      </c>
      <c r="Q43" s="404">
        <f>Q8+Q13+Q15+Q19+Q22+Q24+Q26+Q33+Q37+Q40</f>
        <v>3644.7000000000003</v>
      </c>
      <c r="R43" s="374">
        <f t="shared" si="4"/>
        <v>197185.6</v>
      </c>
      <c r="S43" s="404">
        <f>S8+S13+S15+S19+S22+S24+S26+S33+S37+S40</f>
        <v>28108.6</v>
      </c>
      <c r="T43" s="404">
        <f>T8+T13+T15+T19+T22+T24+T26+T33+T37</f>
        <v>68214.3</v>
      </c>
      <c r="U43" s="404">
        <f>U8+U13+U15+U19+U22+U24+U26+U33+U37+U40</f>
        <v>60432.299999999996</v>
      </c>
      <c r="V43" s="404">
        <f>V8+V13+V15+V19+V22+V24+V26+V37</f>
        <v>3362.2</v>
      </c>
      <c r="W43" s="404">
        <f>W8+W13+W15+W19+W22+W24+W26+W40</f>
        <v>35983</v>
      </c>
      <c r="X43" s="404">
        <f>X29+X33</f>
        <v>1085.1999999999998</v>
      </c>
      <c r="Y43" s="437"/>
    </row>
    <row r="44" spans="1:25" ht="17.45" customHeight="1">
      <c r="A44" s="397"/>
      <c r="B44" s="401" t="s">
        <v>228</v>
      </c>
      <c r="C44" s="402"/>
      <c r="D44" s="403"/>
      <c r="E44" s="403" t="s">
        <v>283</v>
      </c>
      <c r="F44" s="403"/>
      <c r="G44" s="374">
        <f t="shared" si="1"/>
        <v>51336.7</v>
      </c>
      <c r="H44" s="374">
        <f t="shared" si="2"/>
        <v>8275</v>
      </c>
      <c r="I44" s="404">
        <f>I9+I16+I27+I29</f>
        <v>1984.4</v>
      </c>
      <c r="J44" s="404"/>
      <c r="K44" s="404"/>
      <c r="L44" s="404">
        <f>L9+L16+L27+L29</f>
        <v>5243.6</v>
      </c>
      <c r="M44" s="404">
        <f>M9+M16+M27+M29</f>
        <v>1047</v>
      </c>
      <c r="N44" s="374">
        <f t="shared" si="3"/>
        <v>5190.6000000000004</v>
      </c>
      <c r="O44" s="404">
        <f>O9+O16+O27+O29</f>
        <v>1400</v>
      </c>
      <c r="P44" s="404">
        <f>P9+P16+P27+P29</f>
        <v>3790.6</v>
      </c>
      <c r="Q44" s="404"/>
      <c r="R44" s="374">
        <f t="shared" si="4"/>
        <v>37871.1</v>
      </c>
      <c r="S44" s="404">
        <f t="shared" ref="S44:W44" si="16">S9+S16+S27+S29</f>
        <v>703.3</v>
      </c>
      <c r="T44" s="404">
        <f t="shared" si="16"/>
        <v>7212.6</v>
      </c>
      <c r="U44" s="404">
        <f>U9+U16+U27+U29+U34</f>
        <v>29205.399999999998</v>
      </c>
      <c r="V44" s="404">
        <f t="shared" si="16"/>
        <v>539.79999999999995</v>
      </c>
      <c r="W44" s="404">
        <f t="shared" si="16"/>
        <v>210</v>
      </c>
      <c r="X44" s="404"/>
      <c r="Y44" s="437"/>
    </row>
    <row r="45" spans="1:25" ht="30">
      <c r="A45" s="405"/>
      <c r="B45" s="401" t="s">
        <v>284</v>
      </c>
      <c r="C45" s="402"/>
      <c r="D45" s="403"/>
      <c r="E45" s="403" t="s">
        <v>285</v>
      </c>
      <c r="F45" s="403"/>
      <c r="G45" s="374">
        <f t="shared" si="1"/>
        <v>73491.3</v>
      </c>
      <c r="H45" s="374">
        <f t="shared" si="2"/>
        <v>4204.3</v>
      </c>
      <c r="I45" s="406">
        <f>I10+I17+I20</f>
        <v>2676.4</v>
      </c>
      <c r="J45" s="406"/>
      <c r="K45" s="406"/>
      <c r="L45" s="406"/>
      <c r="M45" s="406">
        <f>M10+M17+M20</f>
        <v>1527.9</v>
      </c>
      <c r="N45" s="374">
        <f t="shared" si="3"/>
        <v>35226.5</v>
      </c>
      <c r="O45" s="406">
        <f>O10+O17+O20+O31+O38+O41</f>
        <v>27930.799999999999</v>
      </c>
      <c r="P45" s="406">
        <f>P10+P17+P20+P35</f>
        <v>7295.7</v>
      </c>
      <c r="Q45" s="406"/>
      <c r="R45" s="374">
        <f>S45+T45+U45+V45+W45+X45+Y45</f>
        <v>34060.5</v>
      </c>
      <c r="S45" s="406">
        <f>S10+S17+S20+S38</f>
        <v>7740.2999999999993</v>
      </c>
      <c r="T45" s="406">
        <f t="shared" ref="T45:V45" si="17">T10+T17+T20</f>
        <v>17844.8</v>
      </c>
      <c r="U45" s="406">
        <f>U10+U17+U20+U35</f>
        <v>7165.0999999999995</v>
      </c>
      <c r="V45" s="406">
        <f t="shared" si="17"/>
        <v>231</v>
      </c>
      <c r="W45" s="406"/>
      <c r="X45" s="406"/>
      <c r="Y45" s="437">
        <f>Y31</f>
        <v>1079.3</v>
      </c>
    </row>
    <row r="46" spans="1:25" hidden="1">
      <c r="A46" s="405"/>
      <c r="B46" s="401" t="s">
        <v>286</v>
      </c>
      <c r="C46" s="402"/>
      <c r="D46" s="403"/>
      <c r="E46" s="403"/>
      <c r="F46" s="403" t="s">
        <v>287</v>
      </c>
      <c r="G46" s="407">
        <f t="shared" si="1"/>
        <v>0</v>
      </c>
      <c r="H46" s="407">
        <f t="shared" si="2"/>
        <v>0</v>
      </c>
      <c r="I46" s="408">
        <f>I11</f>
        <v>0</v>
      </c>
      <c r="J46" s="408">
        <f t="shared" ref="J46:Q46" si="18">J11</f>
        <v>0</v>
      </c>
      <c r="K46" s="408">
        <f t="shared" si="18"/>
        <v>0</v>
      </c>
      <c r="L46" s="408">
        <f t="shared" si="18"/>
        <v>0</v>
      </c>
      <c r="M46" s="408">
        <f t="shared" si="18"/>
        <v>0</v>
      </c>
      <c r="N46" s="407">
        <f t="shared" si="3"/>
        <v>0</v>
      </c>
      <c r="O46" s="408">
        <f t="shared" si="18"/>
        <v>0</v>
      </c>
      <c r="P46" s="408">
        <f t="shared" si="18"/>
        <v>0</v>
      </c>
      <c r="Q46" s="408">
        <f t="shared" si="18"/>
        <v>0</v>
      </c>
      <c r="R46" s="407">
        <f t="shared" si="4"/>
        <v>0</v>
      </c>
      <c r="S46" s="408">
        <f>S11</f>
        <v>0</v>
      </c>
      <c r="T46" s="408">
        <f t="shared" ref="T46:X46" si="19">T11</f>
        <v>0</v>
      </c>
      <c r="U46" s="408">
        <f t="shared" si="19"/>
        <v>0</v>
      </c>
      <c r="V46" s="408">
        <f t="shared" si="19"/>
        <v>0</v>
      </c>
      <c r="W46" s="408">
        <f t="shared" si="19"/>
        <v>0</v>
      </c>
      <c r="X46" s="408">
        <f t="shared" si="19"/>
        <v>0</v>
      </c>
      <c r="Y46" s="440"/>
    </row>
    <row r="49" spans="2:19" ht="16.5" customHeight="1">
      <c r="B49" s="481" t="s">
        <v>343</v>
      </c>
      <c r="C49" s="481"/>
      <c r="D49" s="481"/>
      <c r="E49" s="481"/>
      <c r="F49" s="481"/>
      <c r="G49" s="481"/>
      <c r="H49" s="481"/>
      <c r="I49" s="481"/>
      <c r="J49" s="481"/>
      <c r="K49" s="481"/>
      <c r="L49" s="481"/>
      <c r="M49" s="481"/>
      <c r="N49" s="481"/>
      <c r="O49" s="481"/>
      <c r="P49" s="481"/>
      <c r="Q49" s="481"/>
      <c r="R49" s="481"/>
      <c r="S49" s="481"/>
    </row>
    <row r="50" spans="2:19" ht="0.75" hidden="1" customHeight="1"/>
    <row r="51" spans="2:19" ht="18.75" customHeight="1">
      <c r="B51" s="482" t="s">
        <v>341</v>
      </c>
      <c r="C51" s="482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</row>
    <row r="52" spans="2:19" ht="8.25" customHeight="1"/>
    <row r="53" spans="2:19" ht="13.5" customHeight="1">
      <c r="B53" s="482" t="s">
        <v>342</v>
      </c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</row>
  </sheetData>
  <mergeCells count="17">
    <mergeCell ref="A3:A5"/>
    <mergeCell ref="B3:B5"/>
    <mergeCell ref="C3:F5"/>
    <mergeCell ref="G3:G5"/>
    <mergeCell ref="I3:X3"/>
    <mergeCell ref="H4:H5"/>
    <mergeCell ref="I4:M4"/>
    <mergeCell ref="N4:N5"/>
    <mergeCell ref="O4:Q4"/>
    <mergeCell ref="R4:R5"/>
    <mergeCell ref="S4:X4"/>
    <mergeCell ref="B49:S49"/>
    <mergeCell ref="B51:P51"/>
    <mergeCell ref="B53:P53"/>
    <mergeCell ref="I1:Q1"/>
    <mergeCell ref="W1:X1"/>
    <mergeCell ref="G2:S2"/>
  </mergeCells>
  <pageMargins left="0.19685039370078741" right="0.19685039370078741" top="0.23622047244094491" bottom="0.19685039370078741" header="0.19685039370078741" footer="0.15748031496062992"/>
  <pageSetup paperSize="9" scale="7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Q31"/>
  <sheetViews>
    <sheetView showZeros="0" zoomScale="110" zoomScaleNormal="110" workbookViewId="0">
      <selection activeCell="D12" sqref="D12"/>
    </sheetView>
  </sheetViews>
  <sheetFormatPr defaultRowHeight="15"/>
  <cols>
    <col min="1" max="1" width="4.7109375" style="271" customWidth="1"/>
    <col min="2" max="2" width="56.85546875" style="271" customWidth="1"/>
    <col min="3" max="3" width="9.85546875" style="271" customWidth="1"/>
    <col min="4" max="4" width="9.7109375" style="271" customWidth="1"/>
    <col min="5" max="5" width="9.42578125" style="271" customWidth="1"/>
    <col min="6" max="6" width="10.140625" style="271" customWidth="1"/>
    <col min="7" max="7" width="10.42578125" style="271" customWidth="1"/>
    <col min="8" max="8" width="9.42578125" style="271" customWidth="1"/>
    <col min="9" max="9" width="10.140625" style="271" customWidth="1"/>
    <col min="10" max="10" width="9.7109375" style="271" customWidth="1"/>
    <col min="11" max="11" width="9.42578125" style="271" customWidth="1"/>
    <col min="12" max="12" width="9.7109375" style="271" customWidth="1"/>
    <col min="13" max="13" width="10.85546875" style="271" customWidth="1"/>
    <col min="14" max="14" width="9.140625" style="271" customWidth="1"/>
    <col min="15" max="256" width="9.140625" style="271"/>
    <col min="257" max="257" width="4.7109375" style="271" customWidth="1"/>
    <col min="258" max="258" width="56.85546875" style="271" customWidth="1"/>
    <col min="259" max="259" width="9.85546875" style="271" customWidth="1"/>
    <col min="260" max="260" width="9.7109375" style="271" customWidth="1"/>
    <col min="261" max="261" width="9.42578125" style="271" customWidth="1"/>
    <col min="262" max="262" width="10.140625" style="271" customWidth="1"/>
    <col min="263" max="263" width="10.42578125" style="271" customWidth="1"/>
    <col min="264" max="264" width="9.42578125" style="271" customWidth="1"/>
    <col min="265" max="265" width="10.140625" style="271" customWidth="1"/>
    <col min="266" max="266" width="9.7109375" style="271" customWidth="1"/>
    <col min="267" max="267" width="9.42578125" style="271" customWidth="1"/>
    <col min="268" max="268" width="9.7109375" style="271" customWidth="1"/>
    <col min="269" max="269" width="10.85546875" style="271" customWidth="1"/>
    <col min="270" max="270" width="9.140625" style="271" customWidth="1"/>
    <col min="271" max="512" width="9.140625" style="271"/>
    <col min="513" max="513" width="4.7109375" style="271" customWidth="1"/>
    <col min="514" max="514" width="56.85546875" style="271" customWidth="1"/>
    <col min="515" max="515" width="9.85546875" style="271" customWidth="1"/>
    <col min="516" max="516" width="9.7109375" style="271" customWidth="1"/>
    <col min="517" max="517" width="9.42578125" style="271" customWidth="1"/>
    <col min="518" max="518" width="10.140625" style="271" customWidth="1"/>
    <col min="519" max="519" width="10.42578125" style="271" customWidth="1"/>
    <col min="520" max="520" width="9.42578125" style="271" customWidth="1"/>
    <col min="521" max="521" width="10.140625" style="271" customWidth="1"/>
    <col min="522" max="522" width="9.7109375" style="271" customWidth="1"/>
    <col min="523" max="523" width="9.42578125" style="271" customWidth="1"/>
    <col min="524" max="524" width="9.7109375" style="271" customWidth="1"/>
    <col min="525" max="525" width="10.85546875" style="271" customWidth="1"/>
    <col min="526" max="526" width="9.140625" style="271" customWidth="1"/>
    <col min="527" max="768" width="9.140625" style="271"/>
    <col min="769" max="769" width="4.7109375" style="271" customWidth="1"/>
    <col min="770" max="770" width="56.85546875" style="271" customWidth="1"/>
    <col min="771" max="771" width="9.85546875" style="271" customWidth="1"/>
    <col min="772" max="772" width="9.7109375" style="271" customWidth="1"/>
    <col min="773" max="773" width="9.42578125" style="271" customWidth="1"/>
    <col min="774" max="774" width="10.140625" style="271" customWidth="1"/>
    <col min="775" max="775" width="10.42578125" style="271" customWidth="1"/>
    <col min="776" max="776" width="9.42578125" style="271" customWidth="1"/>
    <col min="777" max="777" width="10.140625" style="271" customWidth="1"/>
    <col min="778" max="778" width="9.7109375" style="271" customWidth="1"/>
    <col min="779" max="779" width="9.42578125" style="271" customWidth="1"/>
    <col min="780" max="780" width="9.7109375" style="271" customWidth="1"/>
    <col min="781" max="781" width="10.85546875" style="271" customWidth="1"/>
    <col min="782" max="782" width="9.140625" style="271" customWidth="1"/>
    <col min="783" max="1024" width="9.140625" style="271"/>
    <col min="1025" max="1025" width="4.7109375" style="271" customWidth="1"/>
    <col min="1026" max="1026" width="56.85546875" style="271" customWidth="1"/>
    <col min="1027" max="1027" width="9.85546875" style="271" customWidth="1"/>
    <col min="1028" max="1028" width="9.7109375" style="271" customWidth="1"/>
    <col min="1029" max="1029" width="9.42578125" style="271" customWidth="1"/>
    <col min="1030" max="1030" width="10.140625" style="271" customWidth="1"/>
    <col min="1031" max="1031" width="10.42578125" style="271" customWidth="1"/>
    <col min="1032" max="1032" width="9.42578125" style="271" customWidth="1"/>
    <col min="1033" max="1033" width="10.140625" style="271" customWidth="1"/>
    <col min="1034" max="1034" width="9.7109375" style="271" customWidth="1"/>
    <col min="1035" max="1035" width="9.42578125" style="271" customWidth="1"/>
    <col min="1036" max="1036" width="9.7109375" style="271" customWidth="1"/>
    <col min="1037" max="1037" width="10.85546875" style="271" customWidth="1"/>
    <col min="1038" max="1038" width="9.140625" style="271" customWidth="1"/>
    <col min="1039" max="1280" width="9.140625" style="271"/>
    <col min="1281" max="1281" width="4.7109375" style="271" customWidth="1"/>
    <col min="1282" max="1282" width="56.85546875" style="271" customWidth="1"/>
    <col min="1283" max="1283" width="9.85546875" style="271" customWidth="1"/>
    <col min="1284" max="1284" width="9.7109375" style="271" customWidth="1"/>
    <col min="1285" max="1285" width="9.42578125" style="271" customWidth="1"/>
    <col min="1286" max="1286" width="10.140625" style="271" customWidth="1"/>
    <col min="1287" max="1287" width="10.42578125" style="271" customWidth="1"/>
    <col min="1288" max="1288" width="9.42578125" style="271" customWidth="1"/>
    <col min="1289" max="1289" width="10.140625" style="271" customWidth="1"/>
    <col min="1290" max="1290" width="9.7109375" style="271" customWidth="1"/>
    <col min="1291" max="1291" width="9.42578125" style="271" customWidth="1"/>
    <col min="1292" max="1292" width="9.7109375" style="271" customWidth="1"/>
    <col min="1293" max="1293" width="10.85546875" style="271" customWidth="1"/>
    <col min="1294" max="1294" width="9.140625" style="271" customWidth="1"/>
    <col min="1295" max="1536" width="9.140625" style="271"/>
    <col min="1537" max="1537" width="4.7109375" style="271" customWidth="1"/>
    <col min="1538" max="1538" width="56.85546875" style="271" customWidth="1"/>
    <col min="1539" max="1539" width="9.85546875" style="271" customWidth="1"/>
    <col min="1540" max="1540" width="9.7109375" style="271" customWidth="1"/>
    <col min="1541" max="1541" width="9.42578125" style="271" customWidth="1"/>
    <col min="1542" max="1542" width="10.140625" style="271" customWidth="1"/>
    <col min="1543" max="1543" width="10.42578125" style="271" customWidth="1"/>
    <col min="1544" max="1544" width="9.42578125" style="271" customWidth="1"/>
    <col min="1545" max="1545" width="10.140625" style="271" customWidth="1"/>
    <col min="1546" max="1546" width="9.7109375" style="271" customWidth="1"/>
    <col min="1547" max="1547" width="9.42578125" style="271" customWidth="1"/>
    <col min="1548" max="1548" width="9.7109375" style="271" customWidth="1"/>
    <col min="1549" max="1549" width="10.85546875" style="271" customWidth="1"/>
    <col min="1550" max="1550" width="9.140625" style="271" customWidth="1"/>
    <col min="1551" max="1792" width="9.140625" style="271"/>
    <col min="1793" max="1793" width="4.7109375" style="271" customWidth="1"/>
    <col min="1794" max="1794" width="56.85546875" style="271" customWidth="1"/>
    <col min="1795" max="1795" width="9.85546875" style="271" customWidth="1"/>
    <col min="1796" max="1796" width="9.7109375" style="271" customWidth="1"/>
    <col min="1797" max="1797" width="9.42578125" style="271" customWidth="1"/>
    <col min="1798" max="1798" width="10.140625" style="271" customWidth="1"/>
    <col min="1799" max="1799" width="10.42578125" style="271" customWidth="1"/>
    <col min="1800" max="1800" width="9.42578125" style="271" customWidth="1"/>
    <col min="1801" max="1801" width="10.140625" style="271" customWidth="1"/>
    <col min="1802" max="1802" width="9.7109375" style="271" customWidth="1"/>
    <col min="1803" max="1803" width="9.42578125" style="271" customWidth="1"/>
    <col min="1804" max="1804" width="9.7109375" style="271" customWidth="1"/>
    <col min="1805" max="1805" width="10.85546875" style="271" customWidth="1"/>
    <col min="1806" max="1806" width="9.140625" style="271" customWidth="1"/>
    <col min="1807" max="2048" width="9.140625" style="271"/>
    <col min="2049" max="2049" width="4.7109375" style="271" customWidth="1"/>
    <col min="2050" max="2050" width="56.85546875" style="271" customWidth="1"/>
    <col min="2051" max="2051" width="9.85546875" style="271" customWidth="1"/>
    <col min="2052" max="2052" width="9.7109375" style="271" customWidth="1"/>
    <col min="2053" max="2053" width="9.42578125" style="271" customWidth="1"/>
    <col min="2054" max="2054" width="10.140625" style="271" customWidth="1"/>
    <col min="2055" max="2055" width="10.42578125" style="271" customWidth="1"/>
    <col min="2056" max="2056" width="9.42578125" style="271" customWidth="1"/>
    <col min="2057" max="2057" width="10.140625" style="271" customWidth="1"/>
    <col min="2058" max="2058" width="9.7109375" style="271" customWidth="1"/>
    <col min="2059" max="2059" width="9.42578125" style="271" customWidth="1"/>
    <col min="2060" max="2060" width="9.7109375" style="271" customWidth="1"/>
    <col min="2061" max="2061" width="10.85546875" style="271" customWidth="1"/>
    <col min="2062" max="2062" width="9.140625" style="271" customWidth="1"/>
    <col min="2063" max="2304" width="9.140625" style="271"/>
    <col min="2305" max="2305" width="4.7109375" style="271" customWidth="1"/>
    <col min="2306" max="2306" width="56.85546875" style="271" customWidth="1"/>
    <col min="2307" max="2307" width="9.85546875" style="271" customWidth="1"/>
    <col min="2308" max="2308" width="9.7109375" style="271" customWidth="1"/>
    <col min="2309" max="2309" width="9.42578125" style="271" customWidth="1"/>
    <col min="2310" max="2310" width="10.140625" style="271" customWidth="1"/>
    <col min="2311" max="2311" width="10.42578125" style="271" customWidth="1"/>
    <col min="2312" max="2312" width="9.42578125" style="271" customWidth="1"/>
    <col min="2313" max="2313" width="10.140625" style="271" customWidth="1"/>
    <col min="2314" max="2314" width="9.7109375" style="271" customWidth="1"/>
    <col min="2315" max="2315" width="9.42578125" style="271" customWidth="1"/>
    <col min="2316" max="2316" width="9.7109375" style="271" customWidth="1"/>
    <col min="2317" max="2317" width="10.85546875" style="271" customWidth="1"/>
    <col min="2318" max="2318" width="9.140625" style="271" customWidth="1"/>
    <col min="2319" max="2560" width="9.140625" style="271"/>
    <col min="2561" max="2561" width="4.7109375" style="271" customWidth="1"/>
    <col min="2562" max="2562" width="56.85546875" style="271" customWidth="1"/>
    <col min="2563" max="2563" width="9.85546875" style="271" customWidth="1"/>
    <col min="2564" max="2564" width="9.7109375" style="271" customWidth="1"/>
    <col min="2565" max="2565" width="9.42578125" style="271" customWidth="1"/>
    <col min="2566" max="2566" width="10.140625" style="271" customWidth="1"/>
    <col min="2567" max="2567" width="10.42578125" style="271" customWidth="1"/>
    <col min="2568" max="2568" width="9.42578125" style="271" customWidth="1"/>
    <col min="2569" max="2569" width="10.140625" style="271" customWidth="1"/>
    <col min="2570" max="2570" width="9.7109375" style="271" customWidth="1"/>
    <col min="2571" max="2571" width="9.42578125" style="271" customWidth="1"/>
    <col min="2572" max="2572" width="9.7109375" style="271" customWidth="1"/>
    <col min="2573" max="2573" width="10.85546875" style="271" customWidth="1"/>
    <col min="2574" max="2574" width="9.140625" style="271" customWidth="1"/>
    <col min="2575" max="2816" width="9.140625" style="271"/>
    <col min="2817" max="2817" width="4.7109375" style="271" customWidth="1"/>
    <col min="2818" max="2818" width="56.85546875" style="271" customWidth="1"/>
    <col min="2819" max="2819" width="9.85546875" style="271" customWidth="1"/>
    <col min="2820" max="2820" width="9.7109375" style="271" customWidth="1"/>
    <col min="2821" max="2821" width="9.42578125" style="271" customWidth="1"/>
    <col min="2822" max="2822" width="10.140625" style="271" customWidth="1"/>
    <col min="2823" max="2823" width="10.42578125" style="271" customWidth="1"/>
    <col min="2824" max="2824" width="9.42578125" style="271" customWidth="1"/>
    <col min="2825" max="2825" width="10.140625" style="271" customWidth="1"/>
    <col min="2826" max="2826" width="9.7109375" style="271" customWidth="1"/>
    <col min="2827" max="2827" width="9.42578125" style="271" customWidth="1"/>
    <col min="2828" max="2828" width="9.7109375" style="271" customWidth="1"/>
    <col min="2829" max="2829" width="10.85546875" style="271" customWidth="1"/>
    <col min="2830" max="2830" width="9.140625" style="271" customWidth="1"/>
    <col min="2831" max="3072" width="9.140625" style="271"/>
    <col min="3073" max="3073" width="4.7109375" style="271" customWidth="1"/>
    <col min="3074" max="3074" width="56.85546875" style="271" customWidth="1"/>
    <col min="3075" max="3075" width="9.85546875" style="271" customWidth="1"/>
    <col min="3076" max="3076" width="9.7109375" style="271" customWidth="1"/>
    <col min="3077" max="3077" width="9.42578125" style="271" customWidth="1"/>
    <col min="3078" max="3078" width="10.140625" style="271" customWidth="1"/>
    <col min="3079" max="3079" width="10.42578125" style="271" customWidth="1"/>
    <col min="3080" max="3080" width="9.42578125" style="271" customWidth="1"/>
    <col min="3081" max="3081" width="10.140625" style="271" customWidth="1"/>
    <col min="3082" max="3082" width="9.7109375" style="271" customWidth="1"/>
    <col min="3083" max="3083" width="9.42578125" style="271" customWidth="1"/>
    <col min="3084" max="3084" width="9.7109375" style="271" customWidth="1"/>
    <col min="3085" max="3085" width="10.85546875" style="271" customWidth="1"/>
    <col min="3086" max="3086" width="9.140625" style="271" customWidth="1"/>
    <col min="3087" max="3328" width="9.140625" style="271"/>
    <col min="3329" max="3329" width="4.7109375" style="271" customWidth="1"/>
    <col min="3330" max="3330" width="56.85546875" style="271" customWidth="1"/>
    <col min="3331" max="3331" width="9.85546875" style="271" customWidth="1"/>
    <col min="3332" max="3332" width="9.7109375" style="271" customWidth="1"/>
    <col min="3333" max="3333" width="9.42578125" style="271" customWidth="1"/>
    <col min="3334" max="3334" width="10.140625" style="271" customWidth="1"/>
    <col min="3335" max="3335" width="10.42578125" style="271" customWidth="1"/>
    <col min="3336" max="3336" width="9.42578125" style="271" customWidth="1"/>
    <col min="3337" max="3337" width="10.140625" style="271" customWidth="1"/>
    <col min="3338" max="3338" width="9.7109375" style="271" customWidth="1"/>
    <col min="3339" max="3339" width="9.42578125" style="271" customWidth="1"/>
    <col min="3340" max="3340" width="9.7109375" style="271" customWidth="1"/>
    <col min="3341" max="3341" width="10.85546875" style="271" customWidth="1"/>
    <col min="3342" max="3342" width="9.140625" style="271" customWidth="1"/>
    <col min="3343" max="3584" width="9.140625" style="271"/>
    <col min="3585" max="3585" width="4.7109375" style="271" customWidth="1"/>
    <col min="3586" max="3586" width="56.85546875" style="271" customWidth="1"/>
    <col min="3587" max="3587" width="9.85546875" style="271" customWidth="1"/>
    <col min="3588" max="3588" width="9.7109375" style="271" customWidth="1"/>
    <col min="3589" max="3589" width="9.42578125" style="271" customWidth="1"/>
    <col min="3590" max="3590" width="10.140625" style="271" customWidth="1"/>
    <col min="3591" max="3591" width="10.42578125" style="271" customWidth="1"/>
    <col min="3592" max="3592" width="9.42578125" style="271" customWidth="1"/>
    <col min="3593" max="3593" width="10.140625" style="271" customWidth="1"/>
    <col min="3594" max="3594" width="9.7109375" style="271" customWidth="1"/>
    <col min="3595" max="3595" width="9.42578125" style="271" customWidth="1"/>
    <col min="3596" max="3596" width="9.7109375" style="271" customWidth="1"/>
    <col min="3597" max="3597" width="10.85546875" style="271" customWidth="1"/>
    <col min="3598" max="3598" width="9.140625" style="271" customWidth="1"/>
    <col min="3599" max="3840" width="9.140625" style="271"/>
    <col min="3841" max="3841" width="4.7109375" style="271" customWidth="1"/>
    <col min="3842" max="3842" width="56.85546875" style="271" customWidth="1"/>
    <col min="3843" max="3843" width="9.85546875" style="271" customWidth="1"/>
    <col min="3844" max="3844" width="9.7109375" style="271" customWidth="1"/>
    <col min="3845" max="3845" width="9.42578125" style="271" customWidth="1"/>
    <col min="3846" max="3846" width="10.140625" style="271" customWidth="1"/>
    <col min="3847" max="3847" width="10.42578125" style="271" customWidth="1"/>
    <col min="3848" max="3848" width="9.42578125" style="271" customWidth="1"/>
    <col min="3849" max="3849" width="10.140625" style="271" customWidth="1"/>
    <col min="3850" max="3850" width="9.7109375" style="271" customWidth="1"/>
    <col min="3851" max="3851" width="9.42578125" style="271" customWidth="1"/>
    <col min="3852" max="3852" width="9.7109375" style="271" customWidth="1"/>
    <col min="3853" max="3853" width="10.85546875" style="271" customWidth="1"/>
    <col min="3854" max="3854" width="9.140625" style="271" customWidth="1"/>
    <col min="3855" max="4096" width="9.140625" style="271"/>
    <col min="4097" max="4097" width="4.7109375" style="271" customWidth="1"/>
    <col min="4098" max="4098" width="56.85546875" style="271" customWidth="1"/>
    <col min="4099" max="4099" width="9.85546875" style="271" customWidth="1"/>
    <col min="4100" max="4100" width="9.7109375" style="271" customWidth="1"/>
    <col min="4101" max="4101" width="9.42578125" style="271" customWidth="1"/>
    <col min="4102" max="4102" width="10.140625" style="271" customWidth="1"/>
    <col min="4103" max="4103" width="10.42578125" style="271" customWidth="1"/>
    <col min="4104" max="4104" width="9.42578125" style="271" customWidth="1"/>
    <col min="4105" max="4105" width="10.140625" style="271" customWidth="1"/>
    <col min="4106" max="4106" width="9.7109375" style="271" customWidth="1"/>
    <col min="4107" max="4107" width="9.42578125" style="271" customWidth="1"/>
    <col min="4108" max="4108" width="9.7109375" style="271" customWidth="1"/>
    <col min="4109" max="4109" width="10.85546875" style="271" customWidth="1"/>
    <col min="4110" max="4110" width="9.140625" style="271" customWidth="1"/>
    <col min="4111" max="4352" width="9.140625" style="271"/>
    <col min="4353" max="4353" width="4.7109375" style="271" customWidth="1"/>
    <col min="4354" max="4354" width="56.85546875" style="271" customWidth="1"/>
    <col min="4355" max="4355" width="9.85546875" style="271" customWidth="1"/>
    <col min="4356" max="4356" width="9.7109375" style="271" customWidth="1"/>
    <col min="4357" max="4357" width="9.42578125" style="271" customWidth="1"/>
    <col min="4358" max="4358" width="10.140625" style="271" customWidth="1"/>
    <col min="4359" max="4359" width="10.42578125" style="271" customWidth="1"/>
    <col min="4360" max="4360" width="9.42578125" style="271" customWidth="1"/>
    <col min="4361" max="4361" width="10.140625" style="271" customWidth="1"/>
    <col min="4362" max="4362" width="9.7109375" style="271" customWidth="1"/>
    <col min="4363" max="4363" width="9.42578125" style="271" customWidth="1"/>
    <col min="4364" max="4364" width="9.7109375" style="271" customWidth="1"/>
    <col min="4365" max="4365" width="10.85546875" style="271" customWidth="1"/>
    <col min="4366" max="4366" width="9.140625" style="271" customWidth="1"/>
    <col min="4367" max="4608" width="9.140625" style="271"/>
    <col min="4609" max="4609" width="4.7109375" style="271" customWidth="1"/>
    <col min="4610" max="4610" width="56.85546875" style="271" customWidth="1"/>
    <col min="4611" max="4611" width="9.85546875" style="271" customWidth="1"/>
    <col min="4612" max="4612" width="9.7109375" style="271" customWidth="1"/>
    <col min="4613" max="4613" width="9.42578125" style="271" customWidth="1"/>
    <col min="4614" max="4614" width="10.140625" style="271" customWidth="1"/>
    <col min="4615" max="4615" width="10.42578125" style="271" customWidth="1"/>
    <col min="4616" max="4616" width="9.42578125" style="271" customWidth="1"/>
    <col min="4617" max="4617" width="10.140625" style="271" customWidth="1"/>
    <col min="4618" max="4618" width="9.7109375" style="271" customWidth="1"/>
    <col min="4619" max="4619" width="9.42578125" style="271" customWidth="1"/>
    <col min="4620" max="4620" width="9.7109375" style="271" customWidth="1"/>
    <col min="4621" max="4621" width="10.85546875" style="271" customWidth="1"/>
    <col min="4622" max="4622" width="9.140625" style="271" customWidth="1"/>
    <col min="4623" max="4864" width="9.140625" style="271"/>
    <col min="4865" max="4865" width="4.7109375" style="271" customWidth="1"/>
    <col min="4866" max="4866" width="56.85546875" style="271" customWidth="1"/>
    <col min="4867" max="4867" width="9.85546875" style="271" customWidth="1"/>
    <col min="4868" max="4868" width="9.7109375" style="271" customWidth="1"/>
    <col min="4869" max="4869" width="9.42578125" style="271" customWidth="1"/>
    <col min="4870" max="4870" width="10.140625" style="271" customWidth="1"/>
    <col min="4871" max="4871" width="10.42578125" style="271" customWidth="1"/>
    <col min="4872" max="4872" width="9.42578125" style="271" customWidth="1"/>
    <col min="4873" max="4873" width="10.140625" style="271" customWidth="1"/>
    <col min="4874" max="4874" width="9.7109375" style="271" customWidth="1"/>
    <col min="4875" max="4875" width="9.42578125" style="271" customWidth="1"/>
    <col min="4876" max="4876" width="9.7109375" style="271" customWidth="1"/>
    <col min="4877" max="4877" width="10.85546875" style="271" customWidth="1"/>
    <col min="4878" max="4878" width="9.140625" style="271" customWidth="1"/>
    <col min="4879" max="5120" width="9.140625" style="271"/>
    <col min="5121" max="5121" width="4.7109375" style="271" customWidth="1"/>
    <col min="5122" max="5122" width="56.85546875" style="271" customWidth="1"/>
    <col min="5123" max="5123" width="9.85546875" style="271" customWidth="1"/>
    <col min="5124" max="5124" width="9.7109375" style="271" customWidth="1"/>
    <col min="5125" max="5125" width="9.42578125" style="271" customWidth="1"/>
    <col min="5126" max="5126" width="10.140625" style="271" customWidth="1"/>
    <col min="5127" max="5127" width="10.42578125" style="271" customWidth="1"/>
    <col min="5128" max="5128" width="9.42578125" style="271" customWidth="1"/>
    <col min="5129" max="5129" width="10.140625" style="271" customWidth="1"/>
    <col min="5130" max="5130" width="9.7109375" style="271" customWidth="1"/>
    <col min="5131" max="5131" width="9.42578125" style="271" customWidth="1"/>
    <col min="5132" max="5132" width="9.7109375" style="271" customWidth="1"/>
    <col min="5133" max="5133" width="10.85546875" style="271" customWidth="1"/>
    <col min="5134" max="5134" width="9.140625" style="271" customWidth="1"/>
    <col min="5135" max="5376" width="9.140625" style="271"/>
    <col min="5377" max="5377" width="4.7109375" style="271" customWidth="1"/>
    <col min="5378" max="5378" width="56.85546875" style="271" customWidth="1"/>
    <col min="5379" max="5379" width="9.85546875" style="271" customWidth="1"/>
    <col min="5380" max="5380" width="9.7109375" style="271" customWidth="1"/>
    <col min="5381" max="5381" width="9.42578125" style="271" customWidth="1"/>
    <col min="5382" max="5382" width="10.140625" style="271" customWidth="1"/>
    <col min="5383" max="5383" width="10.42578125" style="271" customWidth="1"/>
    <col min="5384" max="5384" width="9.42578125" style="271" customWidth="1"/>
    <col min="5385" max="5385" width="10.140625" style="271" customWidth="1"/>
    <col min="5386" max="5386" width="9.7109375" style="271" customWidth="1"/>
    <col min="5387" max="5387" width="9.42578125" style="271" customWidth="1"/>
    <col min="5388" max="5388" width="9.7109375" style="271" customWidth="1"/>
    <col min="5389" max="5389" width="10.85546875" style="271" customWidth="1"/>
    <col min="5390" max="5390" width="9.140625" style="271" customWidth="1"/>
    <col min="5391" max="5632" width="9.140625" style="271"/>
    <col min="5633" max="5633" width="4.7109375" style="271" customWidth="1"/>
    <col min="5634" max="5634" width="56.85546875" style="271" customWidth="1"/>
    <col min="5635" max="5635" width="9.85546875" style="271" customWidth="1"/>
    <col min="5636" max="5636" width="9.7109375" style="271" customWidth="1"/>
    <col min="5637" max="5637" width="9.42578125" style="271" customWidth="1"/>
    <col min="5638" max="5638" width="10.140625" style="271" customWidth="1"/>
    <col min="5639" max="5639" width="10.42578125" style="271" customWidth="1"/>
    <col min="5640" max="5640" width="9.42578125" style="271" customWidth="1"/>
    <col min="5641" max="5641" width="10.140625" style="271" customWidth="1"/>
    <col min="5642" max="5642" width="9.7109375" style="271" customWidth="1"/>
    <col min="5643" max="5643" width="9.42578125" style="271" customWidth="1"/>
    <col min="5644" max="5644" width="9.7109375" style="271" customWidth="1"/>
    <col min="5645" max="5645" width="10.85546875" style="271" customWidth="1"/>
    <col min="5646" max="5646" width="9.140625" style="271" customWidth="1"/>
    <col min="5647" max="5888" width="9.140625" style="271"/>
    <col min="5889" max="5889" width="4.7109375" style="271" customWidth="1"/>
    <col min="5890" max="5890" width="56.85546875" style="271" customWidth="1"/>
    <col min="5891" max="5891" width="9.85546875" style="271" customWidth="1"/>
    <col min="5892" max="5892" width="9.7109375" style="271" customWidth="1"/>
    <col min="5893" max="5893" width="9.42578125" style="271" customWidth="1"/>
    <col min="5894" max="5894" width="10.140625" style="271" customWidth="1"/>
    <col min="5895" max="5895" width="10.42578125" style="271" customWidth="1"/>
    <col min="5896" max="5896" width="9.42578125" style="271" customWidth="1"/>
    <col min="5897" max="5897" width="10.140625" style="271" customWidth="1"/>
    <col min="5898" max="5898" width="9.7109375" style="271" customWidth="1"/>
    <col min="5899" max="5899" width="9.42578125" style="271" customWidth="1"/>
    <col min="5900" max="5900" width="9.7109375" style="271" customWidth="1"/>
    <col min="5901" max="5901" width="10.85546875" style="271" customWidth="1"/>
    <col min="5902" max="5902" width="9.140625" style="271" customWidth="1"/>
    <col min="5903" max="6144" width="9.140625" style="271"/>
    <col min="6145" max="6145" width="4.7109375" style="271" customWidth="1"/>
    <col min="6146" max="6146" width="56.85546875" style="271" customWidth="1"/>
    <col min="6147" max="6147" width="9.85546875" style="271" customWidth="1"/>
    <col min="6148" max="6148" width="9.7109375" style="271" customWidth="1"/>
    <col min="6149" max="6149" width="9.42578125" style="271" customWidth="1"/>
    <col min="6150" max="6150" width="10.140625" style="271" customWidth="1"/>
    <col min="6151" max="6151" width="10.42578125" style="271" customWidth="1"/>
    <col min="6152" max="6152" width="9.42578125" style="271" customWidth="1"/>
    <col min="6153" max="6153" width="10.140625" style="271" customWidth="1"/>
    <col min="6154" max="6154" width="9.7109375" style="271" customWidth="1"/>
    <col min="6155" max="6155" width="9.42578125" style="271" customWidth="1"/>
    <col min="6156" max="6156" width="9.7109375" style="271" customWidth="1"/>
    <col min="6157" max="6157" width="10.85546875" style="271" customWidth="1"/>
    <col min="6158" max="6158" width="9.140625" style="271" customWidth="1"/>
    <col min="6159" max="6400" width="9.140625" style="271"/>
    <col min="6401" max="6401" width="4.7109375" style="271" customWidth="1"/>
    <col min="6402" max="6402" width="56.85546875" style="271" customWidth="1"/>
    <col min="6403" max="6403" width="9.85546875" style="271" customWidth="1"/>
    <col min="6404" max="6404" width="9.7109375" style="271" customWidth="1"/>
    <col min="6405" max="6405" width="9.42578125" style="271" customWidth="1"/>
    <col min="6406" max="6406" width="10.140625" style="271" customWidth="1"/>
    <col min="6407" max="6407" width="10.42578125" style="271" customWidth="1"/>
    <col min="6408" max="6408" width="9.42578125" style="271" customWidth="1"/>
    <col min="6409" max="6409" width="10.140625" style="271" customWidth="1"/>
    <col min="6410" max="6410" width="9.7109375" style="271" customWidth="1"/>
    <col min="6411" max="6411" width="9.42578125" style="271" customWidth="1"/>
    <col min="6412" max="6412" width="9.7109375" style="271" customWidth="1"/>
    <col min="6413" max="6413" width="10.85546875" style="271" customWidth="1"/>
    <col min="6414" max="6414" width="9.140625" style="271" customWidth="1"/>
    <col min="6415" max="6656" width="9.140625" style="271"/>
    <col min="6657" max="6657" width="4.7109375" style="271" customWidth="1"/>
    <col min="6658" max="6658" width="56.85546875" style="271" customWidth="1"/>
    <col min="6659" max="6659" width="9.85546875" style="271" customWidth="1"/>
    <col min="6660" max="6660" width="9.7109375" style="271" customWidth="1"/>
    <col min="6661" max="6661" width="9.42578125" style="271" customWidth="1"/>
    <col min="6662" max="6662" width="10.140625" style="271" customWidth="1"/>
    <col min="6663" max="6663" width="10.42578125" style="271" customWidth="1"/>
    <col min="6664" max="6664" width="9.42578125" style="271" customWidth="1"/>
    <col min="6665" max="6665" width="10.140625" style="271" customWidth="1"/>
    <col min="6666" max="6666" width="9.7109375" style="271" customWidth="1"/>
    <col min="6667" max="6667" width="9.42578125" style="271" customWidth="1"/>
    <col min="6668" max="6668" width="9.7109375" style="271" customWidth="1"/>
    <col min="6669" max="6669" width="10.85546875" style="271" customWidth="1"/>
    <col min="6670" max="6670" width="9.140625" style="271" customWidth="1"/>
    <col min="6671" max="6912" width="9.140625" style="271"/>
    <col min="6913" max="6913" width="4.7109375" style="271" customWidth="1"/>
    <col min="6914" max="6914" width="56.85546875" style="271" customWidth="1"/>
    <col min="6915" max="6915" width="9.85546875" style="271" customWidth="1"/>
    <col min="6916" max="6916" width="9.7109375" style="271" customWidth="1"/>
    <col min="6917" max="6917" width="9.42578125" style="271" customWidth="1"/>
    <col min="6918" max="6918" width="10.140625" style="271" customWidth="1"/>
    <col min="6919" max="6919" width="10.42578125" style="271" customWidth="1"/>
    <col min="6920" max="6920" width="9.42578125" style="271" customWidth="1"/>
    <col min="6921" max="6921" width="10.140625" style="271" customWidth="1"/>
    <col min="6922" max="6922" width="9.7109375" style="271" customWidth="1"/>
    <col min="6923" max="6923" width="9.42578125" style="271" customWidth="1"/>
    <col min="6924" max="6924" width="9.7109375" style="271" customWidth="1"/>
    <col min="6925" max="6925" width="10.85546875" style="271" customWidth="1"/>
    <col min="6926" max="6926" width="9.140625" style="271" customWidth="1"/>
    <col min="6927" max="7168" width="9.140625" style="271"/>
    <col min="7169" max="7169" width="4.7109375" style="271" customWidth="1"/>
    <col min="7170" max="7170" width="56.85546875" style="271" customWidth="1"/>
    <col min="7171" max="7171" width="9.85546875" style="271" customWidth="1"/>
    <col min="7172" max="7172" width="9.7109375" style="271" customWidth="1"/>
    <col min="7173" max="7173" width="9.42578125" style="271" customWidth="1"/>
    <col min="7174" max="7174" width="10.140625" style="271" customWidth="1"/>
    <col min="7175" max="7175" width="10.42578125" style="271" customWidth="1"/>
    <col min="7176" max="7176" width="9.42578125" style="271" customWidth="1"/>
    <col min="7177" max="7177" width="10.140625" style="271" customWidth="1"/>
    <col min="7178" max="7178" width="9.7109375" style="271" customWidth="1"/>
    <col min="7179" max="7179" width="9.42578125" style="271" customWidth="1"/>
    <col min="7180" max="7180" width="9.7109375" style="271" customWidth="1"/>
    <col min="7181" max="7181" width="10.85546875" style="271" customWidth="1"/>
    <col min="7182" max="7182" width="9.140625" style="271" customWidth="1"/>
    <col min="7183" max="7424" width="9.140625" style="271"/>
    <col min="7425" max="7425" width="4.7109375" style="271" customWidth="1"/>
    <col min="7426" max="7426" width="56.85546875" style="271" customWidth="1"/>
    <col min="7427" max="7427" width="9.85546875" style="271" customWidth="1"/>
    <col min="7428" max="7428" width="9.7109375" style="271" customWidth="1"/>
    <col min="7429" max="7429" width="9.42578125" style="271" customWidth="1"/>
    <col min="7430" max="7430" width="10.140625" style="271" customWidth="1"/>
    <col min="7431" max="7431" width="10.42578125" style="271" customWidth="1"/>
    <col min="7432" max="7432" width="9.42578125" style="271" customWidth="1"/>
    <col min="7433" max="7433" width="10.140625" style="271" customWidth="1"/>
    <col min="7434" max="7434" width="9.7109375" style="271" customWidth="1"/>
    <col min="7435" max="7435" width="9.42578125" style="271" customWidth="1"/>
    <col min="7436" max="7436" width="9.7109375" style="271" customWidth="1"/>
    <col min="7437" max="7437" width="10.85546875" style="271" customWidth="1"/>
    <col min="7438" max="7438" width="9.140625" style="271" customWidth="1"/>
    <col min="7439" max="7680" width="9.140625" style="271"/>
    <col min="7681" max="7681" width="4.7109375" style="271" customWidth="1"/>
    <col min="7682" max="7682" width="56.85546875" style="271" customWidth="1"/>
    <col min="7683" max="7683" width="9.85546875" style="271" customWidth="1"/>
    <col min="7684" max="7684" width="9.7109375" style="271" customWidth="1"/>
    <col min="7685" max="7685" width="9.42578125" style="271" customWidth="1"/>
    <col min="7686" max="7686" width="10.140625" style="271" customWidth="1"/>
    <col min="7687" max="7687" width="10.42578125" style="271" customWidth="1"/>
    <col min="7688" max="7688" width="9.42578125" style="271" customWidth="1"/>
    <col min="7689" max="7689" width="10.140625" style="271" customWidth="1"/>
    <col min="7690" max="7690" width="9.7109375" style="271" customWidth="1"/>
    <col min="7691" max="7691" width="9.42578125" style="271" customWidth="1"/>
    <col min="7692" max="7692" width="9.7109375" style="271" customWidth="1"/>
    <col min="7693" max="7693" width="10.85546875" style="271" customWidth="1"/>
    <col min="7694" max="7694" width="9.140625" style="271" customWidth="1"/>
    <col min="7695" max="7936" width="9.140625" style="271"/>
    <col min="7937" max="7937" width="4.7109375" style="271" customWidth="1"/>
    <col min="7938" max="7938" width="56.85546875" style="271" customWidth="1"/>
    <col min="7939" max="7939" width="9.85546875" style="271" customWidth="1"/>
    <col min="7940" max="7940" width="9.7109375" style="271" customWidth="1"/>
    <col min="7941" max="7941" width="9.42578125" style="271" customWidth="1"/>
    <col min="7942" max="7942" width="10.140625" style="271" customWidth="1"/>
    <col min="7943" max="7943" width="10.42578125" style="271" customWidth="1"/>
    <col min="7944" max="7944" width="9.42578125" style="271" customWidth="1"/>
    <col min="7945" max="7945" width="10.140625" style="271" customWidth="1"/>
    <col min="7946" max="7946" width="9.7109375" style="271" customWidth="1"/>
    <col min="7947" max="7947" width="9.42578125" style="271" customWidth="1"/>
    <col min="7948" max="7948" width="9.7109375" style="271" customWidth="1"/>
    <col min="7949" max="7949" width="10.85546875" style="271" customWidth="1"/>
    <col min="7950" max="7950" width="9.140625" style="271" customWidth="1"/>
    <col min="7951" max="8192" width="9.140625" style="271"/>
    <col min="8193" max="8193" width="4.7109375" style="271" customWidth="1"/>
    <col min="8194" max="8194" width="56.85546875" style="271" customWidth="1"/>
    <col min="8195" max="8195" width="9.85546875" style="271" customWidth="1"/>
    <col min="8196" max="8196" width="9.7109375" style="271" customWidth="1"/>
    <col min="8197" max="8197" width="9.42578125" style="271" customWidth="1"/>
    <col min="8198" max="8198" width="10.140625" style="271" customWidth="1"/>
    <col min="8199" max="8199" width="10.42578125" style="271" customWidth="1"/>
    <col min="8200" max="8200" width="9.42578125" style="271" customWidth="1"/>
    <col min="8201" max="8201" width="10.140625" style="271" customWidth="1"/>
    <col min="8202" max="8202" width="9.7109375" style="271" customWidth="1"/>
    <col min="8203" max="8203" width="9.42578125" style="271" customWidth="1"/>
    <col min="8204" max="8204" width="9.7109375" style="271" customWidth="1"/>
    <col min="8205" max="8205" width="10.85546875" style="271" customWidth="1"/>
    <col min="8206" max="8206" width="9.140625" style="271" customWidth="1"/>
    <col min="8207" max="8448" width="9.140625" style="271"/>
    <col min="8449" max="8449" width="4.7109375" style="271" customWidth="1"/>
    <col min="8450" max="8450" width="56.85546875" style="271" customWidth="1"/>
    <col min="8451" max="8451" width="9.85546875" style="271" customWidth="1"/>
    <col min="8452" max="8452" width="9.7109375" style="271" customWidth="1"/>
    <col min="8453" max="8453" width="9.42578125" style="271" customWidth="1"/>
    <col min="8454" max="8454" width="10.140625" style="271" customWidth="1"/>
    <col min="8455" max="8455" width="10.42578125" style="271" customWidth="1"/>
    <col min="8456" max="8456" width="9.42578125" style="271" customWidth="1"/>
    <col min="8457" max="8457" width="10.140625" style="271" customWidth="1"/>
    <col min="8458" max="8458" width="9.7109375" style="271" customWidth="1"/>
    <col min="8459" max="8459" width="9.42578125" style="271" customWidth="1"/>
    <col min="8460" max="8460" width="9.7109375" style="271" customWidth="1"/>
    <col min="8461" max="8461" width="10.85546875" style="271" customWidth="1"/>
    <col min="8462" max="8462" width="9.140625" style="271" customWidth="1"/>
    <col min="8463" max="8704" width="9.140625" style="271"/>
    <col min="8705" max="8705" width="4.7109375" style="271" customWidth="1"/>
    <col min="8706" max="8706" width="56.85546875" style="271" customWidth="1"/>
    <col min="8707" max="8707" width="9.85546875" style="271" customWidth="1"/>
    <col min="8708" max="8708" width="9.7109375" style="271" customWidth="1"/>
    <col min="8709" max="8709" width="9.42578125" style="271" customWidth="1"/>
    <col min="8710" max="8710" width="10.140625" style="271" customWidth="1"/>
    <col min="8711" max="8711" width="10.42578125" style="271" customWidth="1"/>
    <col min="8712" max="8712" width="9.42578125" style="271" customWidth="1"/>
    <col min="8713" max="8713" width="10.140625" style="271" customWidth="1"/>
    <col min="8714" max="8714" width="9.7109375" style="271" customWidth="1"/>
    <col min="8715" max="8715" width="9.42578125" style="271" customWidth="1"/>
    <col min="8716" max="8716" width="9.7109375" style="271" customWidth="1"/>
    <col min="8717" max="8717" width="10.85546875" style="271" customWidth="1"/>
    <col min="8718" max="8718" width="9.140625" style="271" customWidth="1"/>
    <col min="8719" max="8960" width="9.140625" style="271"/>
    <col min="8961" max="8961" width="4.7109375" style="271" customWidth="1"/>
    <col min="8962" max="8962" width="56.85546875" style="271" customWidth="1"/>
    <col min="8963" max="8963" width="9.85546875" style="271" customWidth="1"/>
    <col min="8964" max="8964" width="9.7109375" style="271" customWidth="1"/>
    <col min="8965" max="8965" width="9.42578125" style="271" customWidth="1"/>
    <col min="8966" max="8966" width="10.140625" style="271" customWidth="1"/>
    <col min="8967" max="8967" width="10.42578125" style="271" customWidth="1"/>
    <col min="8968" max="8968" width="9.42578125" style="271" customWidth="1"/>
    <col min="8969" max="8969" width="10.140625" style="271" customWidth="1"/>
    <col min="8970" max="8970" width="9.7109375" style="271" customWidth="1"/>
    <col min="8971" max="8971" width="9.42578125" style="271" customWidth="1"/>
    <col min="8972" max="8972" width="9.7109375" style="271" customWidth="1"/>
    <col min="8973" max="8973" width="10.85546875" style="271" customWidth="1"/>
    <col min="8974" max="8974" width="9.140625" style="271" customWidth="1"/>
    <col min="8975" max="9216" width="9.140625" style="271"/>
    <col min="9217" max="9217" width="4.7109375" style="271" customWidth="1"/>
    <col min="9218" max="9218" width="56.85546875" style="271" customWidth="1"/>
    <col min="9219" max="9219" width="9.85546875" style="271" customWidth="1"/>
    <col min="9220" max="9220" width="9.7109375" style="271" customWidth="1"/>
    <col min="9221" max="9221" width="9.42578125" style="271" customWidth="1"/>
    <col min="9222" max="9222" width="10.140625" style="271" customWidth="1"/>
    <col min="9223" max="9223" width="10.42578125" style="271" customWidth="1"/>
    <col min="9224" max="9224" width="9.42578125" style="271" customWidth="1"/>
    <col min="9225" max="9225" width="10.140625" style="271" customWidth="1"/>
    <col min="9226" max="9226" width="9.7109375" style="271" customWidth="1"/>
    <col min="9227" max="9227" width="9.42578125" style="271" customWidth="1"/>
    <col min="9228" max="9228" width="9.7109375" style="271" customWidth="1"/>
    <col min="9229" max="9229" width="10.85546875" style="271" customWidth="1"/>
    <col min="9230" max="9230" width="9.140625" style="271" customWidth="1"/>
    <col min="9231" max="9472" width="9.140625" style="271"/>
    <col min="9473" max="9473" width="4.7109375" style="271" customWidth="1"/>
    <col min="9474" max="9474" width="56.85546875" style="271" customWidth="1"/>
    <col min="9475" max="9475" width="9.85546875" style="271" customWidth="1"/>
    <col min="9476" max="9476" width="9.7109375" style="271" customWidth="1"/>
    <col min="9477" max="9477" width="9.42578125" style="271" customWidth="1"/>
    <col min="9478" max="9478" width="10.140625" style="271" customWidth="1"/>
    <col min="9479" max="9479" width="10.42578125" style="271" customWidth="1"/>
    <col min="9480" max="9480" width="9.42578125" style="271" customWidth="1"/>
    <col min="9481" max="9481" width="10.140625" style="271" customWidth="1"/>
    <col min="9482" max="9482" width="9.7109375" style="271" customWidth="1"/>
    <col min="9483" max="9483" width="9.42578125" style="271" customWidth="1"/>
    <col min="9484" max="9484" width="9.7109375" style="271" customWidth="1"/>
    <col min="9485" max="9485" width="10.85546875" style="271" customWidth="1"/>
    <col min="9486" max="9486" width="9.140625" style="271" customWidth="1"/>
    <col min="9487" max="9728" width="9.140625" style="271"/>
    <col min="9729" max="9729" width="4.7109375" style="271" customWidth="1"/>
    <col min="9730" max="9730" width="56.85546875" style="271" customWidth="1"/>
    <col min="9731" max="9731" width="9.85546875" style="271" customWidth="1"/>
    <col min="9732" max="9732" width="9.7109375" style="271" customWidth="1"/>
    <col min="9733" max="9733" width="9.42578125" style="271" customWidth="1"/>
    <col min="9734" max="9734" width="10.140625" style="271" customWidth="1"/>
    <col min="9735" max="9735" width="10.42578125" style="271" customWidth="1"/>
    <col min="9736" max="9736" width="9.42578125" style="271" customWidth="1"/>
    <col min="9737" max="9737" width="10.140625" style="271" customWidth="1"/>
    <col min="9738" max="9738" width="9.7109375" style="271" customWidth="1"/>
    <col min="9739" max="9739" width="9.42578125" style="271" customWidth="1"/>
    <col min="9740" max="9740" width="9.7109375" style="271" customWidth="1"/>
    <col min="9741" max="9741" width="10.85546875" style="271" customWidth="1"/>
    <col min="9742" max="9742" width="9.140625" style="271" customWidth="1"/>
    <col min="9743" max="9984" width="9.140625" style="271"/>
    <col min="9985" max="9985" width="4.7109375" style="271" customWidth="1"/>
    <col min="9986" max="9986" width="56.85546875" style="271" customWidth="1"/>
    <col min="9987" max="9987" width="9.85546875" style="271" customWidth="1"/>
    <col min="9988" max="9988" width="9.7109375" style="271" customWidth="1"/>
    <col min="9989" max="9989" width="9.42578125" style="271" customWidth="1"/>
    <col min="9990" max="9990" width="10.140625" style="271" customWidth="1"/>
    <col min="9991" max="9991" width="10.42578125" style="271" customWidth="1"/>
    <col min="9992" max="9992" width="9.42578125" style="271" customWidth="1"/>
    <col min="9993" max="9993" width="10.140625" style="271" customWidth="1"/>
    <col min="9994" max="9994" width="9.7109375" style="271" customWidth="1"/>
    <col min="9995" max="9995" width="9.42578125" style="271" customWidth="1"/>
    <col min="9996" max="9996" width="9.7109375" style="271" customWidth="1"/>
    <col min="9997" max="9997" width="10.85546875" style="271" customWidth="1"/>
    <col min="9998" max="9998" width="9.140625" style="271" customWidth="1"/>
    <col min="9999" max="10240" width="9.140625" style="271"/>
    <col min="10241" max="10241" width="4.7109375" style="271" customWidth="1"/>
    <col min="10242" max="10242" width="56.85546875" style="271" customWidth="1"/>
    <col min="10243" max="10243" width="9.85546875" style="271" customWidth="1"/>
    <col min="10244" max="10244" width="9.7109375" style="271" customWidth="1"/>
    <col min="10245" max="10245" width="9.42578125" style="271" customWidth="1"/>
    <col min="10246" max="10246" width="10.140625" style="271" customWidth="1"/>
    <col min="10247" max="10247" width="10.42578125" style="271" customWidth="1"/>
    <col min="10248" max="10248" width="9.42578125" style="271" customWidth="1"/>
    <col min="10249" max="10249" width="10.140625" style="271" customWidth="1"/>
    <col min="10250" max="10250" width="9.7109375" style="271" customWidth="1"/>
    <col min="10251" max="10251" width="9.42578125" style="271" customWidth="1"/>
    <col min="10252" max="10252" width="9.7109375" style="271" customWidth="1"/>
    <col min="10253" max="10253" width="10.85546875" style="271" customWidth="1"/>
    <col min="10254" max="10254" width="9.140625" style="271" customWidth="1"/>
    <col min="10255" max="10496" width="9.140625" style="271"/>
    <col min="10497" max="10497" width="4.7109375" style="271" customWidth="1"/>
    <col min="10498" max="10498" width="56.85546875" style="271" customWidth="1"/>
    <col min="10499" max="10499" width="9.85546875" style="271" customWidth="1"/>
    <col min="10500" max="10500" width="9.7109375" style="271" customWidth="1"/>
    <col min="10501" max="10501" width="9.42578125" style="271" customWidth="1"/>
    <col min="10502" max="10502" width="10.140625" style="271" customWidth="1"/>
    <col min="10503" max="10503" width="10.42578125" style="271" customWidth="1"/>
    <col min="10504" max="10504" width="9.42578125" style="271" customWidth="1"/>
    <col min="10505" max="10505" width="10.140625" style="271" customWidth="1"/>
    <col min="10506" max="10506" width="9.7109375" style="271" customWidth="1"/>
    <col min="10507" max="10507" width="9.42578125" style="271" customWidth="1"/>
    <col min="10508" max="10508" width="9.7109375" style="271" customWidth="1"/>
    <col min="10509" max="10509" width="10.85546875" style="271" customWidth="1"/>
    <col min="10510" max="10510" width="9.140625" style="271" customWidth="1"/>
    <col min="10511" max="10752" width="9.140625" style="271"/>
    <col min="10753" max="10753" width="4.7109375" style="271" customWidth="1"/>
    <col min="10754" max="10754" width="56.85546875" style="271" customWidth="1"/>
    <col min="10755" max="10755" width="9.85546875" style="271" customWidth="1"/>
    <col min="10756" max="10756" width="9.7109375" style="271" customWidth="1"/>
    <col min="10757" max="10757" width="9.42578125" style="271" customWidth="1"/>
    <col min="10758" max="10758" width="10.140625" style="271" customWidth="1"/>
    <col min="10759" max="10759" width="10.42578125" style="271" customWidth="1"/>
    <col min="10760" max="10760" width="9.42578125" style="271" customWidth="1"/>
    <col min="10761" max="10761" width="10.140625" style="271" customWidth="1"/>
    <col min="10762" max="10762" width="9.7109375" style="271" customWidth="1"/>
    <col min="10763" max="10763" width="9.42578125" style="271" customWidth="1"/>
    <col min="10764" max="10764" width="9.7109375" style="271" customWidth="1"/>
    <col min="10765" max="10765" width="10.85546875" style="271" customWidth="1"/>
    <col min="10766" max="10766" width="9.140625" style="271" customWidth="1"/>
    <col min="10767" max="11008" width="9.140625" style="271"/>
    <col min="11009" max="11009" width="4.7109375" style="271" customWidth="1"/>
    <col min="11010" max="11010" width="56.85546875" style="271" customWidth="1"/>
    <col min="11011" max="11011" width="9.85546875" style="271" customWidth="1"/>
    <col min="11012" max="11012" width="9.7109375" style="271" customWidth="1"/>
    <col min="11013" max="11013" width="9.42578125" style="271" customWidth="1"/>
    <col min="11014" max="11014" width="10.140625" style="271" customWidth="1"/>
    <col min="11015" max="11015" width="10.42578125" style="271" customWidth="1"/>
    <col min="11016" max="11016" width="9.42578125" style="271" customWidth="1"/>
    <col min="11017" max="11017" width="10.140625" style="271" customWidth="1"/>
    <col min="11018" max="11018" width="9.7109375" style="271" customWidth="1"/>
    <col min="11019" max="11019" width="9.42578125" style="271" customWidth="1"/>
    <col min="11020" max="11020" width="9.7109375" style="271" customWidth="1"/>
    <col min="11021" max="11021" width="10.85546875" style="271" customWidth="1"/>
    <col min="11022" max="11022" width="9.140625" style="271" customWidth="1"/>
    <col min="11023" max="11264" width="9.140625" style="271"/>
    <col min="11265" max="11265" width="4.7109375" style="271" customWidth="1"/>
    <col min="11266" max="11266" width="56.85546875" style="271" customWidth="1"/>
    <col min="11267" max="11267" width="9.85546875" style="271" customWidth="1"/>
    <col min="11268" max="11268" width="9.7109375" style="271" customWidth="1"/>
    <col min="11269" max="11269" width="9.42578125" style="271" customWidth="1"/>
    <col min="11270" max="11270" width="10.140625" style="271" customWidth="1"/>
    <col min="11271" max="11271" width="10.42578125" style="271" customWidth="1"/>
    <col min="11272" max="11272" width="9.42578125" style="271" customWidth="1"/>
    <col min="11273" max="11273" width="10.140625" style="271" customWidth="1"/>
    <col min="11274" max="11274" width="9.7109375" style="271" customWidth="1"/>
    <col min="11275" max="11275" width="9.42578125" style="271" customWidth="1"/>
    <col min="11276" max="11276" width="9.7109375" style="271" customWidth="1"/>
    <col min="11277" max="11277" width="10.85546875" style="271" customWidth="1"/>
    <col min="11278" max="11278" width="9.140625" style="271" customWidth="1"/>
    <col min="11279" max="11520" width="9.140625" style="271"/>
    <col min="11521" max="11521" width="4.7109375" style="271" customWidth="1"/>
    <col min="11522" max="11522" width="56.85546875" style="271" customWidth="1"/>
    <col min="11523" max="11523" width="9.85546875" style="271" customWidth="1"/>
    <col min="11524" max="11524" width="9.7109375" style="271" customWidth="1"/>
    <col min="11525" max="11525" width="9.42578125" style="271" customWidth="1"/>
    <col min="11526" max="11526" width="10.140625" style="271" customWidth="1"/>
    <col min="11527" max="11527" width="10.42578125" style="271" customWidth="1"/>
    <col min="11528" max="11528" width="9.42578125" style="271" customWidth="1"/>
    <col min="11529" max="11529" width="10.140625" style="271" customWidth="1"/>
    <col min="11530" max="11530" width="9.7109375" style="271" customWidth="1"/>
    <col min="11531" max="11531" width="9.42578125" style="271" customWidth="1"/>
    <col min="11532" max="11532" width="9.7109375" style="271" customWidth="1"/>
    <col min="11533" max="11533" width="10.85546875" style="271" customWidth="1"/>
    <col min="11534" max="11534" width="9.140625" style="271" customWidth="1"/>
    <col min="11535" max="11776" width="9.140625" style="271"/>
    <col min="11777" max="11777" width="4.7109375" style="271" customWidth="1"/>
    <col min="11778" max="11778" width="56.85546875" style="271" customWidth="1"/>
    <col min="11779" max="11779" width="9.85546875" style="271" customWidth="1"/>
    <col min="11780" max="11780" width="9.7109375" style="271" customWidth="1"/>
    <col min="11781" max="11781" width="9.42578125" style="271" customWidth="1"/>
    <col min="11782" max="11782" width="10.140625" style="271" customWidth="1"/>
    <col min="11783" max="11783" width="10.42578125" style="271" customWidth="1"/>
    <col min="11784" max="11784" width="9.42578125" style="271" customWidth="1"/>
    <col min="11785" max="11785" width="10.140625" style="271" customWidth="1"/>
    <col min="11786" max="11786" width="9.7109375" style="271" customWidth="1"/>
    <col min="11787" max="11787" width="9.42578125" style="271" customWidth="1"/>
    <col min="11788" max="11788" width="9.7109375" style="271" customWidth="1"/>
    <col min="11789" max="11789" width="10.85546875" style="271" customWidth="1"/>
    <col min="11790" max="11790" width="9.140625" style="271" customWidth="1"/>
    <col min="11791" max="12032" width="9.140625" style="271"/>
    <col min="12033" max="12033" width="4.7109375" style="271" customWidth="1"/>
    <col min="12034" max="12034" width="56.85546875" style="271" customWidth="1"/>
    <col min="12035" max="12035" width="9.85546875" style="271" customWidth="1"/>
    <col min="12036" max="12036" width="9.7109375" style="271" customWidth="1"/>
    <col min="12037" max="12037" width="9.42578125" style="271" customWidth="1"/>
    <col min="12038" max="12038" width="10.140625" style="271" customWidth="1"/>
    <col min="12039" max="12039" width="10.42578125" style="271" customWidth="1"/>
    <col min="12040" max="12040" width="9.42578125" style="271" customWidth="1"/>
    <col min="12041" max="12041" width="10.140625" style="271" customWidth="1"/>
    <col min="12042" max="12042" width="9.7109375" style="271" customWidth="1"/>
    <col min="12043" max="12043" width="9.42578125" style="271" customWidth="1"/>
    <col min="12044" max="12044" width="9.7109375" style="271" customWidth="1"/>
    <col min="12045" max="12045" width="10.85546875" style="271" customWidth="1"/>
    <col min="12046" max="12046" width="9.140625" style="271" customWidth="1"/>
    <col min="12047" max="12288" width="9.140625" style="271"/>
    <col min="12289" max="12289" width="4.7109375" style="271" customWidth="1"/>
    <col min="12290" max="12290" width="56.85546875" style="271" customWidth="1"/>
    <col min="12291" max="12291" width="9.85546875" style="271" customWidth="1"/>
    <col min="12292" max="12292" width="9.7109375" style="271" customWidth="1"/>
    <col min="12293" max="12293" width="9.42578125" style="271" customWidth="1"/>
    <col min="12294" max="12294" width="10.140625" style="271" customWidth="1"/>
    <col min="12295" max="12295" width="10.42578125" style="271" customWidth="1"/>
    <col min="12296" max="12296" width="9.42578125" style="271" customWidth="1"/>
    <col min="12297" max="12297" width="10.140625" style="271" customWidth="1"/>
    <col min="12298" max="12298" width="9.7109375" style="271" customWidth="1"/>
    <col min="12299" max="12299" width="9.42578125" style="271" customWidth="1"/>
    <col min="12300" max="12300" width="9.7109375" style="271" customWidth="1"/>
    <col min="12301" max="12301" width="10.85546875" style="271" customWidth="1"/>
    <col min="12302" max="12302" width="9.140625" style="271" customWidth="1"/>
    <col min="12303" max="12544" width="9.140625" style="271"/>
    <col min="12545" max="12545" width="4.7109375" style="271" customWidth="1"/>
    <col min="12546" max="12546" width="56.85546875" style="271" customWidth="1"/>
    <col min="12547" max="12547" width="9.85546875" style="271" customWidth="1"/>
    <col min="12548" max="12548" width="9.7109375" style="271" customWidth="1"/>
    <col min="12549" max="12549" width="9.42578125" style="271" customWidth="1"/>
    <col min="12550" max="12550" width="10.140625" style="271" customWidth="1"/>
    <col min="12551" max="12551" width="10.42578125" style="271" customWidth="1"/>
    <col min="12552" max="12552" width="9.42578125" style="271" customWidth="1"/>
    <col min="12553" max="12553" width="10.140625" style="271" customWidth="1"/>
    <col min="12554" max="12554" width="9.7109375" style="271" customWidth="1"/>
    <col min="12555" max="12555" width="9.42578125" style="271" customWidth="1"/>
    <col min="12556" max="12556" width="9.7109375" style="271" customWidth="1"/>
    <col min="12557" max="12557" width="10.85546875" style="271" customWidth="1"/>
    <col min="12558" max="12558" width="9.140625" style="271" customWidth="1"/>
    <col min="12559" max="12800" width="9.140625" style="271"/>
    <col min="12801" max="12801" width="4.7109375" style="271" customWidth="1"/>
    <col min="12802" max="12802" width="56.85546875" style="271" customWidth="1"/>
    <col min="12803" max="12803" width="9.85546875" style="271" customWidth="1"/>
    <col min="12804" max="12804" width="9.7109375" style="271" customWidth="1"/>
    <col min="12805" max="12805" width="9.42578125" style="271" customWidth="1"/>
    <col min="12806" max="12806" width="10.140625" style="271" customWidth="1"/>
    <col min="12807" max="12807" width="10.42578125" style="271" customWidth="1"/>
    <col min="12808" max="12808" width="9.42578125" style="271" customWidth="1"/>
    <col min="12809" max="12809" width="10.140625" style="271" customWidth="1"/>
    <col min="12810" max="12810" width="9.7109375" style="271" customWidth="1"/>
    <col min="12811" max="12811" width="9.42578125" style="271" customWidth="1"/>
    <col min="12812" max="12812" width="9.7109375" style="271" customWidth="1"/>
    <col min="12813" max="12813" width="10.85546875" style="271" customWidth="1"/>
    <col min="12814" max="12814" width="9.140625" style="271" customWidth="1"/>
    <col min="12815" max="13056" width="9.140625" style="271"/>
    <col min="13057" max="13057" width="4.7109375" style="271" customWidth="1"/>
    <col min="13058" max="13058" width="56.85546875" style="271" customWidth="1"/>
    <col min="13059" max="13059" width="9.85546875" style="271" customWidth="1"/>
    <col min="13060" max="13060" width="9.7109375" style="271" customWidth="1"/>
    <col min="13061" max="13061" width="9.42578125" style="271" customWidth="1"/>
    <col min="13062" max="13062" width="10.140625" style="271" customWidth="1"/>
    <col min="13063" max="13063" width="10.42578125" style="271" customWidth="1"/>
    <col min="13064" max="13064" width="9.42578125" style="271" customWidth="1"/>
    <col min="13065" max="13065" width="10.140625" style="271" customWidth="1"/>
    <col min="13066" max="13066" width="9.7109375" style="271" customWidth="1"/>
    <col min="13067" max="13067" width="9.42578125" style="271" customWidth="1"/>
    <col min="13068" max="13068" width="9.7109375" style="271" customWidth="1"/>
    <col min="13069" max="13069" width="10.85546875" style="271" customWidth="1"/>
    <col min="13070" max="13070" width="9.140625" style="271" customWidth="1"/>
    <col min="13071" max="13312" width="9.140625" style="271"/>
    <col min="13313" max="13313" width="4.7109375" style="271" customWidth="1"/>
    <col min="13314" max="13314" width="56.85546875" style="271" customWidth="1"/>
    <col min="13315" max="13315" width="9.85546875" style="271" customWidth="1"/>
    <col min="13316" max="13316" width="9.7109375" style="271" customWidth="1"/>
    <col min="13317" max="13317" width="9.42578125" style="271" customWidth="1"/>
    <col min="13318" max="13318" width="10.140625" style="271" customWidth="1"/>
    <col min="13319" max="13319" width="10.42578125" style="271" customWidth="1"/>
    <col min="13320" max="13320" width="9.42578125" style="271" customWidth="1"/>
    <col min="13321" max="13321" width="10.140625" style="271" customWidth="1"/>
    <col min="13322" max="13322" width="9.7109375" style="271" customWidth="1"/>
    <col min="13323" max="13323" width="9.42578125" style="271" customWidth="1"/>
    <col min="13324" max="13324" width="9.7109375" style="271" customWidth="1"/>
    <col min="13325" max="13325" width="10.85546875" style="271" customWidth="1"/>
    <col min="13326" max="13326" width="9.140625" style="271" customWidth="1"/>
    <col min="13327" max="13568" width="9.140625" style="271"/>
    <col min="13569" max="13569" width="4.7109375" style="271" customWidth="1"/>
    <col min="13570" max="13570" width="56.85546875" style="271" customWidth="1"/>
    <col min="13571" max="13571" width="9.85546875" style="271" customWidth="1"/>
    <col min="13572" max="13572" width="9.7109375" style="271" customWidth="1"/>
    <col min="13573" max="13573" width="9.42578125" style="271" customWidth="1"/>
    <col min="13574" max="13574" width="10.140625" style="271" customWidth="1"/>
    <col min="13575" max="13575" width="10.42578125" style="271" customWidth="1"/>
    <col min="13576" max="13576" width="9.42578125" style="271" customWidth="1"/>
    <col min="13577" max="13577" width="10.140625" style="271" customWidth="1"/>
    <col min="13578" max="13578" width="9.7109375" style="271" customWidth="1"/>
    <col min="13579" max="13579" width="9.42578125" style="271" customWidth="1"/>
    <col min="13580" max="13580" width="9.7109375" style="271" customWidth="1"/>
    <col min="13581" max="13581" width="10.85546875" style="271" customWidth="1"/>
    <col min="13582" max="13582" width="9.140625" style="271" customWidth="1"/>
    <col min="13583" max="13824" width="9.140625" style="271"/>
    <col min="13825" max="13825" width="4.7109375" style="271" customWidth="1"/>
    <col min="13826" max="13826" width="56.85546875" style="271" customWidth="1"/>
    <col min="13827" max="13827" width="9.85546875" style="271" customWidth="1"/>
    <col min="13828" max="13828" width="9.7109375" style="271" customWidth="1"/>
    <col min="13829" max="13829" width="9.42578125" style="271" customWidth="1"/>
    <col min="13830" max="13830" width="10.140625" style="271" customWidth="1"/>
    <col min="13831" max="13831" width="10.42578125" style="271" customWidth="1"/>
    <col min="13832" max="13832" width="9.42578125" style="271" customWidth="1"/>
    <col min="13833" max="13833" width="10.140625" style="271" customWidth="1"/>
    <col min="13834" max="13834" width="9.7109375" style="271" customWidth="1"/>
    <col min="13835" max="13835" width="9.42578125" style="271" customWidth="1"/>
    <col min="13836" max="13836" width="9.7109375" style="271" customWidth="1"/>
    <col min="13837" max="13837" width="10.85546875" style="271" customWidth="1"/>
    <col min="13838" max="13838" width="9.140625" style="271" customWidth="1"/>
    <col min="13839" max="14080" width="9.140625" style="271"/>
    <col min="14081" max="14081" width="4.7109375" style="271" customWidth="1"/>
    <col min="14082" max="14082" width="56.85546875" style="271" customWidth="1"/>
    <col min="14083" max="14083" width="9.85546875" style="271" customWidth="1"/>
    <col min="14084" max="14084" width="9.7109375" style="271" customWidth="1"/>
    <col min="14085" max="14085" width="9.42578125" style="271" customWidth="1"/>
    <col min="14086" max="14086" width="10.140625" style="271" customWidth="1"/>
    <col min="14087" max="14087" width="10.42578125" style="271" customWidth="1"/>
    <col min="14088" max="14088" width="9.42578125" style="271" customWidth="1"/>
    <col min="14089" max="14089" width="10.140625" style="271" customWidth="1"/>
    <col min="14090" max="14090" width="9.7109375" style="271" customWidth="1"/>
    <col min="14091" max="14091" width="9.42578125" style="271" customWidth="1"/>
    <col min="14092" max="14092" width="9.7109375" style="271" customWidth="1"/>
    <col min="14093" max="14093" width="10.85546875" style="271" customWidth="1"/>
    <col min="14094" max="14094" width="9.140625" style="271" customWidth="1"/>
    <col min="14095" max="14336" width="9.140625" style="271"/>
    <col min="14337" max="14337" width="4.7109375" style="271" customWidth="1"/>
    <col min="14338" max="14338" width="56.85546875" style="271" customWidth="1"/>
    <col min="14339" max="14339" width="9.85546875" style="271" customWidth="1"/>
    <col min="14340" max="14340" width="9.7109375" style="271" customWidth="1"/>
    <col min="14341" max="14341" width="9.42578125" style="271" customWidth="1"/>
    <col min="14342" max="14342" width="10.140625" style="271" customWidth="1"/>
    <col min="14343" max="14343" width="10.42578125" style="271" customWidth="1"/>
    <col min="14344" max="14344" width="9.42578125" style="271" customWidth="1"/>
    <col min="14345" max="14345" width="10.140625" style="271" customWidth="1"/>
    <col min="14346" max="14346" width="9.7109375" style="271" customWidth="1"/>
    <col min="14347" max="14347" width="9.42578125" style="271" customWidth="1"/>
    <col min="14348" max="14348" width="9.7109375" style="271" customWidth="1"/>
    <col min="14349" max="14349" width="10.85546875" style="271" customWidth="1"/>
    <col min="14350" max="14350" width="9.140625" style="271" customWidth="1"/>
    <col min="14351" max="14592" width="9.140625" style="271"/>
    <col min="14593" max="14593" width="4.7109375" style="271" customWidth="1"/>
    <col min="14594" max="14594" width="56.85546875" style="271" customWidth="1"/>
    <col min="14595" max="14595" width="9.85546875" style="271" customWidth="1"/>
    <col min="14596" max="14596" width="9.7109375" style="271" customWidth="1"/>
    <col min="14597" max="14597" width="9.42578125" style="271" customWidth="1"/>
    <col min="14598" max="14598" width="10.140625" style="271" customWidth="1"/>
    <col min="14599" max="14599" width="10.42578125" style="271" customWidth="1"/>
    <col min="14600" max="14600" width="9.42578125" style="271" customWidth="1"/>
    <col min="14601" max="14601" width="10.140625" style="271" customWidth="1"/>
    <col min="14602" max="14602" width="9.7109375" style="271" customWidth="1"/>
    <col min="14603" max="14603" width="9.42578125" style="271" customWidth="1"/>
    <col min="14604" max="14604" width="9.7109375" style="271" customWidth="1"/>
    <col min="14605" max="14605" width="10.85546875" style="271" customWidth="1"/>
    <col min="14606" max="14606" width="9.140625" style="271" customWidth="1"/>
    <col min="14607" max="14848" width="9.140625" style="271"/>
    <col min="14849" max="14849" width="4.7109375" style="271" customWidth="1"/>
    <col min="14850" max="14850" width="56.85546875" style="271" customWidth="1"/>
    <col min="14851" max="14851" width="9.85546875" style="271" customWidth="1"/>
    <col min="14852" max="14852" width="9.7109375" style="271" customWidth="1"/>
    <col min="14853" max="14853" width="9.42578125" style="271" customWidth="1"/>
    <col min="14854" max="14854" width="10.140625" style="271" customWidth="1"/>
    <col min="14855" max="14855" width="10.42578125" style="271" customWidth="1"/>
    <col min="14856" max="14856" width="9.42578125" style="271" customWidth="1"/>
    <col min="14857" max="14857" width="10.140625" style="271" customWidth="1"/>
    <col min="14858" max="14858" width="9.7109375" style="271" customWidth="1"/>
    <col min="14859" max="14859" width="9.42578125" style="271" customWidth="1"/>
    <col min="14860" max="14860" width="9.7109375" style="271" customWidth="1"/>
    <col min="14861" max="14861" width="10.85546875" style="271" customWidth="1"/>
    <col min="14862" max="14862" width="9.140625" style="271" customWidth="1"/>
    <col min="14863" max="15104" width="9.140625" style="271"/>
    <col min="15105" max="15105" width="4.7109375" style="271" customWidth="1"/>
    <col min="15106" max="15106" width="56.85546875" style="271" customWidth="1"/>
    <col min="15107" max="15107" width="9.85546875" style="271" customWidth="1"/>
    <col min="15108" max="15108" width="9.7109375" style="271" customWidth="1"/>
    <col min="15109" max="15109" width="9.42578125" style="271" customWidth="1"/>
    <col min="15110" max="15110" width="10.140625" style="271" customWidth="1"/>
    <col min="15111" max="15111" width="10.42578125" style="271" customWidth="1"/>
    <col min="15112" max="15112" width="9.42578125" style="271" customWidth="1"/>
    <col min="15113" max="15113" width="10.140625" style="271" customWidth="1"/>
    <col min="15114" max="15114" width="9.7109375" style="271" customWidth="1"/>
    <col min="15115" max="15115" width="9.42578125" style="271" customWidth="1"/>
    <col min="15116" max="15116" width="9.7109375" style="271" customWidth="1"/>
    <col min="15117" max="15117" width="10.85546875" style="271" customWidth="1"/>
    <col min="15118" max="15118" width="9.140625" style="271" customWidth="1"/>
    <col min="15119" max="15360" width="9.140625" style="271"/>
    <col min="15361" max="15361" width="4.7109375" style="271" customWidth="1"/>
    <col min="15362" max="15362" width="56.85546875" style="271" customWidth="1"/>
    <col min="15363" max="15363" width="9.85546875" style="271" customWidth="1"/>
    <col min="15364" max="15364" width="9.7109375" style="271" customWidth="1"/>
    <col min="15365" max="15365" width="9.42578125" style="271" customWidth="1"/>
    <col min="15366" max="15366" width="10.140625" style="271" customWidth="1"/>
    <col min="15367" max="15367" width="10.42578125" style="271" customWidth="1"/>
    <col min="15368" max="15368" width="9.42578125" style="271" customWidth="1"/>
    <col min="15369" max="15369" width="10.140625" style="271" customWidth="1"/>
    <col min="15370" max="15370" width="9.7109375" style="271" customWidth="1"/>
    <col min="15371" max="15371" width="9.42578125" style="271" customWidth="1"/>
    <col min="15372" max="15372" width="9.7109375" style="271" customWidth="1"/>
    <col min="15373" max="15373" width="10.85546875" style="271" customWidth="1"/>
    <col min="15374" max="15374" width="9.140625" style="271" customWidth="1"/>
    <col min="15375" max="15616" width="9.140625" style="271"/>
    <col min="15617" max="15617" width="4.7109375" style="271" customWidth="1"/>
    <col min="15618" max="15618" width="56.85546875" style="271" customWidth="1"/>
    <col min="15619" max="15619" width="9.85546875" style="271" customWidth="1"/>
    <col min="15620" max="15620" width="9.7109375" style="271" customWidth="1"/>
    <col min="15621" max="15621" width="9.42578125" style="271" customWidth="1"/>
    <col min="15622" max="15622" width="10.140625" style="271" customWidth="1"/>
    <col min="15623" max="15623" width="10.42578125" style="271" customWidth="1"/>
    <col min="15624" max="15624" width="9.42578125" style="271" customWidth="1"/>
    <col min="15625" max="15625" width="10.140625" style="271" customWidth="1"/>
    <col min="15626" max="15626" width="9.7109375" style="271" customWidth="1"/>
    <col min="15627" max="15627" width="9.42578125" style="271" customWidth="1"/>
    <col min="15628" max="15628" width="9.7109375" style="271" customWidth="1"/>
    <col min="15629" max="15629" width="10.85546875" style="271" customWidth="1"/>
    <col min="15630" max="15630" width="9.140625" style="271" customWidth="1"/>
    <col min="15631" max="15872" width="9.140625" style="271"/>
    <col min="15873" max="15873" width="4.7109375" style="271" customWidth="1"/>
    <col min="15874" max="15874" width="56.85546875" style="271" customWidth="1"/>
    <col min="15875" max="15875" width="9.85546875" style="271" customWidth="1"/>
    <col min="15876" max="15876" width="9.7109375" style="271" customWidth="1"/>
    <col min="15877" max="15877" width="9.42578125" style="271" customWidth="1"/>
    <col min="15878" max="15878" width="10.140625" style="271" customWidth="1"/>
    <col min="15879" max="15879" width="10.42578125" style="271" customWidth="1"/>
    <col min="15880" max="15880" width="9.42578125" style="271" customWidth="1"/>
    <col min="15881" max="15881" width="10.140625" style="271" customWidth="1"/>
    <col min="15882" max="15882" width="9.7109375" style="271" customWidth="1"/>
    <col min="15883" max="15883" width="9.42578125" style="271" customWidth="1"/>
    <col min="15884" max="15884" width="9.7109375" style="271" customWidth="1"/>
    <col min="15885" max="15885" width="10.85546875" style="271" customWidth="1"/>
    <col min="15886" max="15886" width="9.140625" style="271" customWidth="1"/>
    <col min="15887" max="16128" width="9.140625" style="271"/>
    <col min="16129" max="16129" width="4.7109375" style="271" customWidth="1"/>
    <col min="16130" max="16130" width="56.85546875" style="271" customWidth="1"/>
    <col min="16131" max="16131" width="9.85546875" style="271" customWidth="1"/>
    <col min="16132" max="16132" width="9.7109375" style="271" customWidth="1"/>
    <col min="16133" max="16133" width="9.42578125" style="271" customWidth="1"/>
    <col min="16134" max="16134" width="10.140625" style="271" customWidth="1"/>
    <col min="16135" max="16135" width="10.42578125" style="271" customWidth="1"/>
    <col min="16136" max="16136" width="9.42578125" style="271" customWidth="1"/>
    <col min="16137" max="16137" width="10.140625" style="271" customWidth="1"/>
    <col min="16138" max="16138" width="9.7109375" style="271" customWidth="1"/>
    <col min="16139" max="16139" width="9.42578125" style="271" customWidth="1"/>
    <col min="16140" max="16140" width="9.7109375" style="271" customWidth="1"/>
    <col min="16141" max="16141" width="10.85546875" style="271" customWidth="1"/>
    <col min="16142" max="16142" width="9.140625" style="271" customWidth="1"/>
    <col min="16143" max="16384" width="9.140625" style="271"/>
  </cols>
  <sheetData>
    <row r="3" spans="2:17" ht="23.25" customHeight="1">
      <c r="B3" s="270"/>
      <c r="C3" s="270"/>
      <c r="D3" s="270"/>
      <c r="E3" s="270"/>
      <c r="F3" s="270"/>
      <c r="G3" s="270"/>
      <c r="I3" s="272"/>
      <c r="J3" s="272"/>
      <c r="K3" s="272"/>
      <c r="L3" s="272"/>
      <c r="M3" s="576" t="s">
        <v>249</v>
      </c>
      <c r="N3" s="576"/>
    </row>
    <row r="4" spans="2:17" ht="23.25" customHeight="1">
      <c r="B4" s="577" t="s">
        <v>131</v>
      </c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2:17" ht="48" customHeight="1">
      <c r="B5" s="578" t="s">
        <v>334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</row>
    <row r="6" spans="2:17" ht="25.15" customHeight="1"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</row>
    <row r="7" spans="2:17" ht="12" customHeight="1">
      <c r="B7" s="274"/>
      <c r="C7" s="275"/>
      <c r="D7" s="275"/>
      <c r="E7" s="275"/>
      <c r="F7" s="275"/>
      <c r="G7" s="275"/>
      <c r="H7" s="275"/>
      <c r="I7" s="275"/>
      <c r="J7" s="275"/>
      <c r="K7" s="276"/>
      <c r="L7" s="277" t="s">
        <v>36</v>
      </c>
      <c r="M7" s="278"/>
    </row>
    <row r="8" spans="2:17" ht="13.5" customHeight="1">
      <c r="B8" s="579" t="s">
        <v>88</v>
      </c>
      <c r="C8" s="582" t="s">
        <v>89</v>
      </c>
      <c r="D8" s="585" t="s">
        <v>44</v>
      </c>
      <c r="E8" s="588" t="s">
        <v>228</v>
      </c>
      <c r="F8" s="591" t="s">
        <v>99</v>
      </c>
      <c r="G8" s="592"/>
      <c r="H8" s="592"/>
      <c r="I8" s="592"/>
      <c r="J8" s="592"/>
      <c r="K8" s="592"/>
      <c r="L8" s="592"/>
      <c r="M8" s="592"/>
      <c r="N8" s="593"/>
    </row>
    <row r="9" spans="2:17" ht="17.25" customHeight="1">
      <c r="B9" s="580"/>
      <c r="C9" s="583"/>
      <c r="D9" s="586"/>
      <c r="E9" s="589"/>
      <c r="F9" s="594" t="s">
        <v>161</v>
      </c>
      <c r="G9" s="594"/>
      <c r="H9" s="594"/>
      <c r="I9" s="595" t="s">
        <v>162</v>
      </c>
      <c r="J9" s="596"/>
      <c r="K9" s="597"/>
      <c r="L9" s="575">
        <v>1908</v>
      </c>
      <c r="M9" s="575"/>
      <c r="N9" s="575"/>
      <c r="O9" s="279"/>
      <c r="P9" s="279"/>
      <c r="Q9" s="279"/>
    </row>
    <row r="10" spans="2:17" ht="29.25" customHeight="1">
      <c r="B10" s="581"/>
      <c r="C10" s="584"/>
      <c r="D10" s="587"/>
      <c r="E10" s="590"/>
      <c r="F10" s="280" t="s">
        <v>229</v>
      </c>
      <c r="G10" s="281" t="s">
        <v>44</v>
      </c>
      <c r="H10" s="282" t="s">
        <v>228</v>
      </c>
      <c r="I10" s="280" t="s">
        <v>230</v>
      </c>
      <c r="J10" s="281" t="s">
        <v>44</v>
      </c>
      <c r="K10" s="282" t="s">
        <v>228</v>
      </c>
      <c r="L10" s="280" t="s">
        <v>231</v>
      </c>
      <c r="M10" s="281" t="s">
        <v>44</v>
      </c>
      <c r="N10" s="283" t="s">
        <v>228</v>
      </c>
      <c r="O10" s="284"/>
      <c r="P10" s="284"/>
      <c r="Q10" s="279"/>
    </row>
    <row r="11" spans="2:17" ht="13.5" customHeight="1">
      <c r="B11" s="285">
        <v>1</v>
      </c>
      <c r="C11" s="285">
        <v>2</v>
      </c>
      <c r="D11" s="285">
        <v>3</v>
      </c>
      <c r="E11" s="285">
        <v>4</v>
      </c>
      <c r="F11" s="285">
        <v>5</v>
      </c>
      <c r="G11" s="285">
        <v>6</v>
      </c>
      <c r="H11" s="285">
        <v>7</v>
      </c>
      <c r="I11" s="285">
        <v>8</v>
      </c>
      <c r="J11" s="285">
        <v>9</v>
      </c>
      <c r="K11" s="285">
        <v>10</v>
      </c>
      <c r="L11" s="285">
        <v>11</v>
      </c>
      <c r="M11" s="285">
        <v>12</v>
      </c>
      <c r="N11" s="285">
        <v>13</v>
      </c>
      <c r="O11" s="286"/>
      <c r="P11" s="286"/>
      <c r="Q11" s="279"/>
    </row>
    <row r="12" spans="2:17" ht="13.5" customHeight="1">
      <c r="B12" s="287" t="s">
        <v>232</v>
      </c>
      <c r="C12" s="288">
        <f>F12+I12+L12</f>
        <v>61595.5</v>
      </c>
      <c r="D12" s="289">
        <f>G12+J12+M12</f>
        <v>56804.9</v>
      </c>
      <c r="E12" s="289">
        <f>H12+K12+N12</f>
        <v>4790.6000000000004</v>
      </c>
      <c r="F12" s="288">
        <f>G12+H12</f>
        <v>10292.1</v>
      </c>
      <c r="G12" s="288">
        <f>G13+G14+G15+G19+G26+G28</f>
        <v>9292.1</v>
      </c>
      <c r="H12" s="288">
        <f>H13+H14+H15+H19+H26+H28</f>
        <v>1000</v>
      </c>
      <c r="I12" s="288">
        <f>J12+K12</f>
        <v>50507.4</v>
      </c>
      <c r="J12" s="288">
        <f>J13+J14+J15+J19+J26+J28</f>
        <v>46716.800000000003</v>
      </c>
      <c r="K12" s="288">
        <f>K13+K14+K15+K19+K26+K28</f>
        <v>3790.6</v>
      </c>
      <c r="L12" s="288">
        <f>M12+N12</f>
        <v>796</v>
      </c>
      <c r="M12" s="288">
        <f>M13+M14+M15+M19+M26+M28</f>
        <v>796</v>
      </c>
      <c r="N12" s="288">
        <f>N13+N14+N15+N19+N26+N28</f>
        <v>0</v>
      </c>
      <c r="O12" s="286"/>
      <c r="P12" s="286"/>
      <c r="Q12" s="279"/>
    </row>
    <row r="13" spans="2:17" ht="15.75">
      <c r="B13" s="290" t="s">
        <v>233</v>
      </c>
      <c r="C13" s="288">
        <f t="shared" ref="C13:E29" si="0">F13+I13+L13</f>
        <v>796</v>
      </c>
      <c r="D13" s="289">
        <f t="shared" si="0"/>
        <v>796</v>
      </c>
      <c r="E13" s="289">
        <f t="shared" si="0"/>
        <v>0</v>
      </c>
      <c r="F13" s="288">
        <f t="shared" ref="F13:F29" si="1">G13+H13</f>
        <v>0</v>
      </c>
      <c r="G13" s="289"/>
      <c r="H13" s="291"/>
      <c r="I13" s="288">
        <f t="shared" ref="I13:I29" si="2">J13+K13</f>
        <v>0</v>
      </c>
      <c r="J13" s="292"/>
      <c r="K13" s="293"/>
      <c r="L13" s="288">
        <f t="shared" ref="L13:L29" si="3">M13+N13</f>
        <v>796</v>
      </c>
      <c r="M13" s="294">
        <v>796</v>
      </c>
      <c r="N13" s="295"/>
    </row>
    <row r="14" spans="2:17" ht="69.75">
      <c r="B14" s="296" t="s">
        <v>234</v>
      </c>
      <c r="C14" s="288">
        <f t="shared" si="0"/>
        <v>21384</v>
      </c>
      <c r="D14" s="289">
        <f t="shared" si="0"/>
        <v>21384</v>
      </c>
      <c r="E14" s="289">
        <f t="shared" si="0"/>
        <v>0</v>
      </c>
      <c r="F14" s="288">
        <f t="shared" si="1"/>
        <v>0</v>
      </c>
      <c r="G14" s="294"/>
      <c r="H14" s="297"/>
      <c r="I14" s="288">
        <f t="shared" si="2"/>
        <v>21384</v>
      </c>
      <c r="J14" s="298">
        <v>21384</v>
      </c>
      <c r="K14" s="299"/>
      <c r="L14" s="288">
        <f t="shared" si="3"/>
        <v>0</v>
      </c>
      <c r="M14" s="300"/>
      <c r="N14" s="295"/>
    </row>
    <row r="15" spans="2:17" ht="30.75" customHeight="1">
      <c r="B15" s="301" t="s">
        <v>235</v>
      </c>
      <c r="C15" s="288">
        <f t="shared" si="0"/>
        <v>16564.5</v>
      </c>
      <c r="D15" s="289">
        <f t="shared" si="0"/>
        <v>13273.9</v>
      </c>
      <c r="E15" s="289">
        <f t="shared" si="0"/>
        <v>3290.6</v>
      </c>
      <c r="F15" s="288">
        <f t="shared" si="1"/>
        <v>0</v>
      </c>
      <c r="G15" s="288">
        <f>G16+G17+G18</f>
        <v>0</v>
      </c>
      <c r="H15" s="288">
        <f>H16+H17+H18</f>
        <v>0</v>
      </c>
      <c r="I15" s="288">
        <f t="shared" si="2"/>
        <v>16564.5</v>
      </c>
      <c r="J15" s="288">
        <f>J16+J17+J18</f>
        <v>13273.9</v>
      </c>
      <c r="K15" s="288">
        <f>K16+K17+K18</f>
        <v>3290.6</v>
      </c>
      <c r="L15" s="288">
        <f t="shared" si="3"/>
        <v>0</v>
      </c>
      <c r="M15" s="288">
        <f>M16+M17+M18</f>
        <v>0</v>
      </c>
      <c r="N15" s="288">
        <f>N16+N17+N18</f>
        <v>0</v>
      </c>
    </row>
    <row r="16" spans="2:17" ht="15" customHeight="1">
      <c r="B16" s="302" t="s">
        <v>236</v>
      </c>
      <c r="C16" s="288">
        <f t="shared" si="0"/>
        <v>7813.2</v>
      </c>
      <c r="D16" s="289">
        <f t="shared" si="0"/>
        <v>7653.2</v>
      </c>
      <c r="E16" s="289">
        <f t="shared" si="0"/>
        <v>160</v>
      </c>
      <c r="F16" s="288">
        <f t="shared" si="1"/>
        <v>0</v>
      </c>
      <c r="G16" s="297"/>
      <c r="H16" s="297"/>
      <c r="I16" s="288">
        <f t="shared" si="2"/>
        <v>7813.2</v>
      </c>
      <c r="J16" s="298">
        <v>7653.2</v>
      </c>
      <c r="K16" s="298">
        <v>160</v>
      </c>
      <c r="L16" s="288">
        <f t="shared" si="3"/>
        <v>0</v>
      </c>
      <c r="M16" s="300"/>
      <c r="N16" s="295"/>
    </row>
    <row r="17" spans="2:14" ht="31.5">
      <c r="B17" s="303" t="s">
        <v>237</v>
      </c>
      <c r="C17" s="288">
        <f t="shared" si="0"/>
        <v>2368.1999999999998</v>
      </c>
      <c r="D17" s="289">
        <f t="shared" si="0"/>
        <v>2368.1999999999998</v>
      </c>
      <c r="E17" s="289">
        <f t="shared" si="0"/>
        <v>0</v>
      </c>
      <c r="F17" s="288">
        <f t="shared" si="1"/>
        <v>0</v>
      </c>
      <c r="G17" s="297"/>
      <c r="H17" s="297"/>
      <c r="I17" s="288">
        <f t="shared" si="2"/>
        <v>2368.1999999999998</v>
      </c>
      <c r="J17" s="298">
        <v>2368.1999999999998</v>
      </c>
      <c r="K17" s="298"/>
      <c r="L17" s="288">
        <f t="shared" si="3"/>
        <v>0</v>
      </c>
      <c r="M17" s="295"/>
      <c r="N17" s="295"/>
    </row>
    <row r="18" spans="2:14" ht="15.75">
      <c r="B18" s="303" t="s">
        <v>238</v>
      </c>
      <c r="C18" s="288">
        <f t="shared" si="0"/>
        <v>6383.1</v>
      </c>
      <c r="D18" s="289">
        <f t="shared" si="0"/>
        <v>3252.5</v>
      </c>
      <c r="E18" s="289">
        <f t="shared" si="0"/>
        <v>3130.6</v>
      </c>
      <c r="F18" s="288">
        <f t="shared" si="1"/>
        <v>0</v>
      </c>
      <c r="G18" s="297"/>
      <c r="H18" s="297"/>
      <c r="I18" s="288">
        <f t="shared" si="2"/>
        <v>6383.1</v>
      </c>
      <c r="J18" s="294">
        <v>3252.5</v>
      </c>
      <c r="K18" s="294">
        <v>3130.6</v>
      </c>
      <c r="L18" s="288">
        <f t="shared" si="3"/>
        <v>0</v>
      </c>
      <c r="M18" s="295"/>
      <c r="N18" s="295"/>
    </row>
    <row r="19" spans="2:14" ht="31.5">
      <c r="B19" s="301" t="s">
        <v>239</v>
      </c>
      <c r="C19" s="288">
        <f t="shared" si="0"/>
        <v>11055.9</v>
      </c>
      <c r="D19" s="289">
        <f t="shared" si="0"/>
        <v>10555.9</v>
      </c>
      <c r="E19" s="289">
        <f t="shared" si="0"/>
        <v>500</v>
      </c>
      <c r="F19" s="288">
        <f t="shared" si="1"/>
        <v>0</v>
      </c>
      <c r="G19" s="289">
        <f>G20+G21+G22+G23</f>
        <v>0</v>
      </c>
      <c r="H19" s="289">
        <f>H20+H21+H22+H23</f>
        <v>0</v>
      </c>
      <c r="I19" s="288">
        <f t="shared" si="2"/>
        <v>11055.9</v>
      </c>
      <c r="J19" s="288">
        <f>J20+J21+J22+J23</f>
        <v>10555.9</v>
      </c>
      <c r="K19" s="288">
        <f>K20+K21+K22+K23</f>
        <v>500</v>
      </c>
      <c r="L19" s="288">
        <f t="shared" si="3"/>
        <v>0</v>
      </c>
      <c r="M19" s="289">
        <f>M20+M21+M22+M23</f>
        <v>0</v>
      </c>
      <c r="N19" s="289">
        <f>N20+N21+N22+N23</f>
        <v>0</v>
      </c>
    </row>
    <row r="20" spans="2:14" ht="15.75">
      <c r="B20" s="304" t="s">
        <v>240</v>
      </c>
      <c r="C20" s="288">
        <f t="shared" si="0"/>
        <v>2241.1</v>
      </c>
      <c r="D20" s="289">
        <f t="shared" si="0"/>
        <v>1741.1</v>
      </c>
      <c r="E20" s="289">
        <f t="shared" si="0"/>
        <v>500</v>
      </c>
      <c r="F20" s="288">
        <f t="shared" si="1"/>
        <v>0</v>
      </c>
      <c r="G20" s="297"/>
      <c r="H20" s="297"/>
      <c r="I20" s="288">
        <f t="shared" si="2"/>
        <v>2241.1</v>
      </c>
      <c r="J20" s="298">
        <v>1741.1</v>
      </c>
      <c r="K20" s="298">
        <v>500</v>
      </c>
      <c r="L20" s="288">
        <f t="shared" si="3"/>
        <v>0</v>
      </c>
      <c r="M20" s="295"/>
      <c r="N20" s="295"/>
    </row>
    <row r="21" spans="2:14" ht="15.6" customHeight="1">
      <c r="B21" s="304" t="s">
        <v>241</v>
      </c>
      <c r="C21" s="288">
        <f t="shared" si="0"/>
        <v>1903.3</v>
      </c>
      <c r="D21" s="289">
        <f t="shared" si="0"/>
        <v>1903.3</v>
      </c>
      <c r="E21" s="289">
        <f t="shared" si="0"/>
        <v>0</v>
      </c>
      <c r="F21" s="288">
        <f t="shared" si="1"/>
        <v>0</v>
      </c>
      <c r="G21" s="297"/>
      <c r="H21" s="297"/>
      <c r="I21" s="288">
        <f t="shared" si="2"/>
        <v>1903.3</v>
      </c>
      <c r="J21" s="298">
        <v>1903.3</v>
      </c>
      <c r="K21" s="298"/>
      <c r="L21" s="288">
        <f t="shared" si="3"/>
        <v>0</v>
      </c>
      <c r="M21" s="295"/>
      <c r="N21" s="295"/>
    </row>
    <row r="22" spans="2:14" ht="15.75">
      <c r="B22" s="304" t="s">
        <v>242</v>
      </c>
      <c r="C22" s="288">
        <f t="shared" si="0"/>
        <v>883.8</v>
      </c>
      <c r="D22" s="289">
        <f t="shared" si="0"/>
        <v>883.8</v>
      </c>
      <c r="E22" s="289">
        <f t="shared" si="0"/>
        <v>0</v>
      </c>
      <c r="F22" s="288">
        <f t="shared" si="1"/>
        <v>0</v>
      </c>
      <c r="G22" s="297"/>
      <c r="H22" s="297"/>
      <c r="I22" s="288">
        <f t="shared" si="2"/>
        <v>883.8</v>
      </c>
      <c r="J22" s="298">
        <v>883.8</v>
      </c>
      <c r="K22" s="298"/>
      <c r="L22" s="288">
        <f t="shared" si="3"/>
        <v>0</v>
      </c>
      <c r="M22" s="295"/>
      <c r="N22" s="295"/>
    </row>
    <row r="23" spans="2:14" ht="15.75">
      <c r="B23" s="304" t="s">
        <v>243</v>
      </c>
      <c r="C23" s="288">
        <f t="shared" si="0"/>
        <v>6027.7</v>
      </c>
      <c r="D23" s="289">
        <f t="shared" si="0"/>
        <v>6027.7</v>
      </c>
      <c r="E23" s="289">
        <f t="shared" si="0"/>
        <v>0</v>
      </c>
      <c r="F23" s="288">
        <f t="shared" si="1"/>
        <v>0</v>
      </c>
      <c r="G23" s="297"/>
      <c r="H23" s="305"/>
      <c r="I23" s="288">
        <f t="shared" si="2"/>
        <v>6027.7</v>
      </c>
      <c r="J23" s="298">
        <v>6027.7</v>
      </c>
      <c r="K23" s="298"/>
      <c r="L23" s="288">
        <f t="shared" si="3"/>
        <v>0</v>
      </c>
      <c r="M23" s="295"/>
      <c r="N23" s="295"/>
    </row>
    <row r="24" spans="2:14" ht="31.5" hidden="1">
      <c r="B24" s="301" t="s">
        <v>244</v>
      </c>
      <c r="C24" s="288">
        <f t="shared" si="0"/>
        <v>0</v>
      </c>
      <c r="D24" s="289">
        <f t="shared" si="0"/>
        <v>0</v>
      </c>
      <c r="E24" s="289">
        <f t="shared" si="0"/>
        <v>0</v>
      </c>
      <c r="F24" s="288">
        <f t="shared" si="1"/>
        <v>0</v>
      </c>
      <c r="G24" s="289"/>
      <c r="H24" s="297"/>
      <c r="I24" s="288">
        <f t="shared" si="2"/>
        <v>0</v>
      </c>
      <c r="J24" s="293"/>
      <c r="K24" s="299"/>
      <c r="L24" s="288">
        <f t="shared" si="3"/>
        <v>0</v>
      </c>
      <c r="M24" s="295"/>
      <c r="N24" s="295"/>
    </row>
    <row r="25" spans="2:14" ht="15.75" hidden="1">
      <c r="B25" s="304" t="s">
        <v>245</v>
      </c>
      <c r="C25" s="288">
        <f t="shared" si="0"/>
        <v>0</v>
      </c>
      <c r="D25" s="289">
        <f t="shared" si="0"/>
        <v>0</v>
      </c>
      <c r="E25" s="289">
        <f t="shared" si="0"/>
        <v>0</v>
      </c>
      <c r="F25" s="288">
        <f t="shared" si="1"/>
        <v>0</v>
      </c>
      <c r="G25" s="297"/>
      <c r="H25" s="297"/>
      <c r="I25" s="288">
        <f t="shared" si="2"/>
        <v>0</v>
      </c>
      <c r="J25" s="293"/>
      <c r="K25" s="293"/>
      <c r="L25" s="288">
        <f t="shared" si="3"/>
        <v>0</v>
      </c>
      <c r="M25" s="295"/>
      <c r="N25" s="295"/>
    </row>
    <row r="26" spans="2:14" ht="31.5">
      <c r="B26" s="301" t="s">
        <v>246</v>
      </c>
      <c r="C26" s="288">
        <f t="shared" si="0"/>
        <v>1503</v>
      </c>
      <c r="D26" s="289">
        <f t="shared" si="0"/>
        <v>1503</v>
      </c>
      <c r="E26" s="289">
        <f t="shared" si="0"/>
        <v>0</v>
      </c>
      <c r="F26" s="288">
        <f t="shared" si="1"/>
        <v>0</v>
      </c>
      <c r="G26" s="289">
        <f>G27</f>
        <v>0</v>
      </c>
      <c r="H26" s="289">
        <f>H27</f>
        <v>0</v>
      </c>
      <c r="I26" s="288">
        <f t="shared" si="2"/>
        <v>1503</v>
      </c>
      <c r="J26" s="289">
        <f>J27</f>
        <v>1503</v>
      </c>
      <c r="K26" s="289">
        <f>K27</f>
        <v>0</v>
      </c>
      <c r="L26" s="288">
        <f t="shared" si="3"/>
        <v>0</v>
      </c>
      <c r="M26" s="289">
        <f>M27</f>
        <v>0</v>
      </c>
      <c r="N26" s="289">
        <f>N27</f>
        <v>0</v>
      </c>
    </row>
    <row r="27" spans="2:14" ht="15.75">
      <c r="B27" s="304" t="s">
        <v>242</v>
      </c>
      <c r="C27" s="288">
        <f t="shared" si="0"/>
        <v>1503</v>
      </c>
      <c r="D27" s="289">
        <f t="shared" si="0"/>
        <v>1503</v>
      </c>
      <c r="E27" s="289">
        <f t="shared" si="0"/>
        <v>0</v>
      </c>
      <c r="F27" s="288">
        <f t="shared" si="1"/>
        <v>0</v>
      </c>
      <c r="G27" s="297"/>
      <c r="H27" s="297"/>
      <c r="I27" s="288">
        <f t="shared" si="2"/>
        <v>1503</v>
      </c>
      <c r="J27" s="298">
        <v>1503</v>
      </c>
      <c r="K27" s="293"/>
      <c r="L27" s="288">
        <f t="shared" si="3"/>
        <v>0</v>
      </c>
      <c r="M27" s="295"/>
      <c r="N27" s="295"/>
    </row>
    <row r="28" spans="2:14" ht="31.5">
      <c r="B28" s="301" t="s">
        <v>247</v>
      </c>
      <c r="C28" s="288">
        <f t="shared" si="0"/>
        <v>10292.1</v>
      </c>
      <c r="D28" s="289">
        <f t="shared" si="0"/>
        <v>9292.1</v>
      </c>
      <c r="E28" s="289">
        <f t="shared" si="0"/>
        <v>1000</v>
      </c>
      <c r="F28" s="288">
        <f t="shared" si="1"/>
        <v>10292.1</v>
      </c>
      <c r="G28" s="289">
        <f>G29</f>
        <v>9292.1</v>
      </c>
      <c r="H28" s="289">
        <f>H29</f>
        <v>1000</v>
      </c>
      <c r="I28" s="288">
        <f t="shared" si="2"/>
        <v>0</v>
      </c>
      <c r="J28" s="289">
        <f>J29</f>
        <v>0</v>
      </c>
      <c r="K28" s="289">
        <f>K29</f>
        <v>0</v>
      </c>
      <c r="L28" s="288">
        <f t="shared" si="3"/>
        <v>0</v>
      </c>
      <c r="M28" s="289">
        <f>M29</f>
        <v>0</v>
      </c>
      <c r="N28" s="289">
        <f>N29</f>
        <v>0</v>
      </c>
    </row>
    <row r="29" spans="2:14" ht="15.75">
      <c r="B29" s="303" t="s">
        <v>248</v>
      </c>
      <c r="C29" s="288">
        <f t="shared" si="0"/>
        <v>10292.1</v>
      </c>
      <c r="D29" s="289">
        <f t="shared" si="0"/>
        <v>9292.1</v>
      </c>
      <c r="E29" s="289">
        <f t="shared" si="0"/>
        <v>1000</v>
      </c>
      <c r="F29" s="288">
        <f t="shared" si="1"/>
        <v>10292.1</v>
      </c>
      <c r="G29" s="294">
        <v>9292.1</v>
      </c>
      <c r="H29" s="294">
        <v>1000</v>
      </c>
      <c r="I29" s="288">
        <f t="shared" si="2"/>
        <v>0</v>
      </c>
      <c r="J29" s="293"/>
      <c r="K29" s="293"/>
      <c r="L29" s="288">
        <f t="shared" si="3"/>
        <v>0</v>
      </c>
      <c r="M29" s="295"/>
      <c r="N29" s="295"/>
    </row>
    <row r="30" spans="2:14" ht="9" customHeight="1">
      <c r="B30" s="306"/>
      <c r="C30" s="307"/>
      <c r="D30" s="307"/>
      <c r="E30" s="307"/>
      <c r="F30" s="307"/>
      <c r="G30" s="307"/>
      <c r="H30" s="307"/>
      <c r="I30" s="307"/>
      <c r="J30" s="307"/>
      <c r="K30" s="307"/>
    </row>
    <row r="31" spans="2:14" ht="15.75">
      <c r="B31" s="306" t="s">
        <v>129</v>
      </c>
      <c r="C31" s="308">
        <v>53039.4</v>
      </c>
      <c r="D31" s="308"/>
      <c r="E31" s="308"/>
      <c r="F31" s="308"/>
      <c r="G31" s="308"/>
      <c r="H31" s="306"/>
      <c r="I31" s="306"/>
      <c r="J31" s="306"/>
      <c r="K31" s="306"/>
    </row>
  </sheetData>
  <mergeCells count="11">
    <mergeCell ref="L9:N9"/>
    <mergeCell ref="M3:N3"/>
    <mergeCell ref="B4:N4"/>
    <mergeCell ref="B5:N5"/>
    <mergeCell ref="B8:B10"/>
    <mergeCell ref="C8:C10"/>
    <mergeCell ref="D8:D10"/>
    <mergeCell ref="E8:E10"/>
    <mergeCell ref="F8:N8"/>
    <mergeCell ref="F9:H9"/>
    <mergeCell ref="I9:K9"/>
  </mergeCells>
  <pageMargins left="0.23622047244094491" right="0.19685039370078741" top="0.23622047244094491" bottom="0.19685039370078741" header="0.19685039370078741" footer="0.19685039370078741"/>
  <pageSetup paperSize="9" scale="7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2:G17"/>
  <sheetViews>
    <sheetView workbookViewId="0">
      <selection activeCell="G7" sqref="G7"/>
    </sheetView>
  </sheetViews>
  <sheetFormatPr defaultRowHeight="15"/>
  <cols>
    <col min="1" max="1" width="13.85546875" customWidth="1"/>
    <col min="2" max="2" width="51.85546875" customWidth="1"/>
    <col min="3" max="3" width="18" customWidth="1"/>
    <col min="257" max="257" width="13.85546875" customWidth="1"/>
    <col min="258" max="258" width="51.85546875" customWidth="1"/>
    <col min="259" max="259" width="18" customWidth="1"/>
    <col min="513" max="513" width="13.85546875" customWidth="1"/>
    <col min="514" max="514" width="51.85546875" customWidth="1"/>
    <col min="515" max="515" width="18" customWidth="1"/>
    <col min="769" max="769" width="13.85546875" customWidth="1"/>
    <col min="770" max="770" width="51.85546875" customWidth="1"/>
    <col min="771" max="771" width="18" customWidth="1"/>
    <col min="1025" max="1025" width="13.85546875" customWidth="1"/>
    <col min="1026" max="1026" width="51.85546875" customWidth="1"/>
    <col min="1027" max="1027" width="18" customWidth="1"/>
    <col min="1281" max="1281" width="13.85546875" customWidth="1"/>
    <col min="1282" max="1282" width="51.85546875" customWidth="1"/>
    <col min="1283" max="1283" width="18" customWidth="1"/>
    <col min="1537" max="1537" width="13.85546875" customWidth="1"/>
    <col min="1538" max="1538" width="51.85546875" customWidth="1"/>
    <col min="1539" max="1539" width="18" customWidth="1"/>
    <col min="1793" max="1793" width="13.85546875" customWidth="1"/>
    <col min="1794" max="1794" width="51.85546875" customWidth="1"/>
    <col min="1795" max="1795" width="18" customWidth="1"/>
    <col min="2049" max="2049" width="13.85546875" customWidth="1"/>
    <col min="2050" max="2050" width="51.85546875" customWidth="1"/>
    <col min="2051" max="2051" width="18" customWidth="1"/>
    <col min="2305" max="2305" width="13.85546875" customWidth="1"/>
    <col min="2306" max="2306" width="51.85546875" customWidth="1"/>
    <col min="2307" max="2307" width="18" customWidth="1"/>
    <col min="2561" max="2561" width="13.85546875" customWidth="1"/>
    <col min="2562" max="2562" width="51.85546875" customWidth="1"/>
    <col min="2563" max="2563" width="18" customWidth="1"/>
    <col min="2817" max="2817" width="13.85546875" customWidth="1"/>
    <col min="2818" max="2818" width="51.85546875" customWidth="1"/>
    <col min="2819" max="2819" width="18" customWidth="1"/>
    <col min="3073" max="3073" width="13.85546875" customWidth="1"/>
    <col min="3074" max="3074" width="51.85546875" customWidth="1"/>
    <col min="3075" max="3075" width="18" customWidth="1"/>
    <col min="3329" max="3329" width="13.85546875" customWidth="1"/>
    <col min="3330" max="3330" width="51.85546875" customWidth="1"/>
    <col min="3331" max="3331" width="18" customWidth="1"/>
    <col min="3585" max="3585" width="13.85546875" customWidth="1"/>
    <col min="3586" max="3586" width="51.85546875" customWidth="1"/>
    <col min="3587" max="3587" width="18" customWidth="1"/>
    <col min="3841" max="3841" width="13.85546875" customWidth="1"/>
    <col min="3842" max="3842" width="51.85546875" customWidth="1"/>
    <col min="3843" max="3843" width="18" customWidth="1"/>
    <col min="4097" max="4097" width="13.85546875" customWidth="1"/>
    <col min="4098" max="4098" width="51.85546875" customWidth="1"/>
    <col min="4099" max="4099" width="18" customWidth="1"/>
    <col min="4353" max="4353" width="13.85546875" customWidth="1"/>
    <col min="4354" max="4354" width="51.85546875" customWidth="1"/>
    <col min="4355" max="4355" width="18" customWidth="1"/>
    <col min="4609" max="4609" width="13.85546875" customWidth="1"/>
    <col min="4610" max="4610" width="51.85546875" customWidth="1"/>
    <col min="4611" max="4611" width="18" customWidth="1"/>
    <col min="4865" max="4865" width="13.85546875" customWidth="1"/>
    <col min="4866" max="4866" width="51.85546875" customWidth="1"/>
    <col min="4867" max="4867" width="18" customWidth="1"/>
    <col min="5121" max="5121" width="13.85546875" customWidth="1"/>
    <col min="5122" max="5122" width="51.85546875" customWidth="1"/>
    <col min="5123" max="5123" width="18" customWidth="1"/>
    <col min="5377" max="5377" width="13.85546875" customWidth="1"/>
    <col min="5378" max="5378" width="51.85546875" customWidth="1"/>
    <col min="5379" max="5379" width="18" customWidth="1"/>
    <col min="5633" max="5633" width="13.85546875" customWidth="1"/>
    <col min="5634" max="5634" width="51.85546875" customWidth="1"/>
    <col min="5635" max="5635" width="18" customWidth="1"/>
    <col min="5889" max="5889" width="13.85546875" customWidth="1"/>
    <col min="5890" max="5890" width="51.85546875" customWidth="1"/>
    <col min="5891" max="5891" width="18" customWidth="1"/>
    <col min="6145" max="6145" width="13.85546875" customWidth="1"/>
    <col min="6146" max="6146" width="51.85546875" customWidth="1"/>
    <col min="6147" max="6147" width="18" customWidth="1"/>
    <col min="6401" max="6401" width="13.85546875" customWidth="1"/>
    <col min="6402" max="6402" width="51.85546875" customWidth="1"/>
    <col min="6403" max="6403" width="18" customWidth="1"/>
    <col min="6657" max="6657" width="13.85546875" customWidth="1"/>
    <col min="6658" max="6658" width="51.85546875" customWidth="1"/>
    <col min="6659" max="6659" width="18" customWidth="1"/>
    <col min="6913" max="6913" width="13.85546875" customWidth="1"/>
    <col min="6914" max="6914" width="51.85546875" customWidth="1"/>
    <col min="6915" max="6915" width="18" customWidth="1"/>
    <col min="7169" max="7169" width="13.85546875" customWidth="1"/>
    <col min="7170" max="7170" width="51.85546875" customWidth="1"/>
    <col min="7171" max="7171" width="18" customWidth="1"/>
    <col min="7425" max="7425" width="13.85546875" customWidth="1"/>
    <col min="7426" max="7426" width="51.85546875" customWidth="1"/>
    <col min="7427" max="7427" width="18" customWidth="1"/>
    <col min="7681" max="7681" width="13.85546875" customWidth="1"/>
    <col min="7682" max="7682" width="51.85546875" customWidth="1"/>
    <col min="7683" max="7683" width="18" customWidth="1"/>
    <col min="7937" max="7937" width="13.85546875" customWidth="1"/>
    <col min="7938" max="7938" width="51.85546875" customWidth="1"/>
    <col min="7939" max="7939" width="18" customWidth="1"/>
    <col min="8193" max="8193" width="13.85546875" customWidth="1"/>
    <col min="8194" max="8194" width="51.85546875" customWidth="1"/>
    <col min="8195" max="8195" width="18" customWidth="1"/>
    <col min="8449" max="8449" width="13.85546875" customWidth="1"/>
    <col min="8450" max="8450" width="51.85546875" customWidth="1"/>
    <col min="8451" max="8451" width="18" customWidth="1"/>
    <col min="8705" max="8705" width="13.85546875" customWidth="1"/>
    <col min="8706" max="8706" width="51.85546875" customWidth="1"/>
    <col min="8707" max="8707" width="18" customWidth="1"/>
    <col min="8961" max="8961" width="13.85546875" customWidth="1"/>
    <col min="8962" max="8962" width="51.85546875" customWidth="1"/>
    <col min="8963" max="8963" width="18" customWidth="1"/>
    <col min="9217" max="9217" width="13.85546875" customWidth="1"/>
    <col min="9218" max="9218" width="51.85546875" customWidth="1"/>
    <col min="9219" max="9219" width="18" customWidth="1"/>
    <col min="9473" max="9473" width="13.85546875" customWidth="1"/>
    <col min="9474" max="9474" width="51.85546875" customWidth="1"/>
    <col min="9475" max="9475" width="18" customWidth="1"/>
    <col min="9729" max="9729" width="13.85546875" customWidth="1"/>
    <col min="9730" max="9730" width="51.85546875" customWidth="1"/>
    <col min="9731" max="9731" width="18" customWidth="1"/>
    <col min="9985" max="9985" width="13.85546875" customWidth="1"/>
    <col min="9986" max="9986" width="51.85546875" customWidth="1"/>
    <col min="9987" max="9987" width="18" customWidth="1"/>
    <col min="10241" max="10241" width="13.85546875" customWidth="1"/>
    <col min="10242" max="10242" width="51.85546875" customWidth="1"/>
    <col min="10243" max="10243" width="18" customWidth="1"/>
    <col min="10497" max="10497" width="13.85546875" customWidth="1"/>
    <col min="10498" max="10498" width="51.85546875" customWidth="1"/>
    <col min="10499" max="10499" width="18" customWidth="1"/>
    <col min="10753" max="10753" width="13.85546875" customWidth="1"/>
    <col min="10754" max="10754" width="51.85546875" customWidth="1"/>
    <col min="10755" max="10755" width="18" customWidth="1"/>
    <col min="11009" max="11009" width="13.85546875" customWidth="1"/>
    <col min="11010" max="11010" width="51.85546875" customWidth="1"/>
    <col min="11011" max="11011" width="18" customWidth="1"/>
    <col min="11265" max="11265" width="13.85546875" customWidth="1"/>
    <col min="11266" max="11266" width="51.85546875" customWidth="1"/>
    <col min="11267" max="11267" width="18" customWidth="1"/>
    <col min="11521" max="11521" width="13.85546875" customWidth="1"/>
    <col min="11522" max="11522" width="51.85546875" customWidth="1"/>
    <col min="11523" max="11523" width="18" customWidth="1"/>
    <col min="11777" max="11777" width="13.85546875" customWidth="1"/>
    <col min="11778" max="11778" width="51.85546875" customWidth="1"/>
    <col min="11779" max="11779" width="18" customWidth="1"/>
    <col min="12033" max="12033" width="13.85546875" customWidth="1"/>
    <col min="12034" max="12034" width="51.85546875" customWidth="1"/>
    <col min="12035" max="12035" width="18" customWidth="1"/>
    <col min="12289" max="12289" width="13.85546875" customWidth="1"/>
    <col min="12290" max="12290" width="51.85546875" customWidth="1"/>
    <col min="12291" max="12291" width="18" customWidth="1"/>
    <col min="12545" max="12545" width="13.85546875" customWidth="1"/>
    <col min="12546" max="12546" width="51.85546875" customWidth="1"/>
    <col min="12547" max="12547" width="18" customWidth="1"/>
    <col min="12801" max="12801" width="13.85546875" customWidth="1"/>
    <col min="12802" max="12802" width="51.85546875" customWidth="1"/>
    <col min="12803" max="12803" width="18" customWidth="1"/>
    <col min="13057" max="13057" width="13.85546875" customWidth="1"/>
    <col min="13058" max="13058" width="51.85546875" customWidth="1"/>
    <col min="13059" max="13059" width="18" customWidth="1"/>
    <col min="13313" max="13313" width="13.85546875" customWidth="1"/>
    <col min="13314" max="13314" width="51.85546875" customWidth="1"/>
    <col min="13315" max="13315" width="18" customWidth="1"/>
    <col min="13569" max="13569" width="13.85546875" customWidth="1"/>
    <col min="13570" max="13570" width="51.85546875" customWidth="1"/>
    <col min="13571" max="13571" width="18" customWidth="1"/>
    <col min="13825" max="13825" width="13.85546875" customWidth="1"/>
    <col min="13826" max="13826" width="51.85546875" customWidth="1"/>
    <col min="13827" max="13827" width="18" customWidth="1"/>
    <col min="14081" max="14081" width="13.85546875" customWidth="1"/>
    <col min="14082" max="14082" width="51.85546875" customWidth="1"/>
    <col min="14083" max="14083" width="18" customWidth="1"/>
    <col min="14337" max="14337" width="13.85546875" customWidth="1"/>
    <col min="14338" max="14338" width="51.85546875" customWidth="1"/>
    <col min="14339" max="14339" width="18" customWidth="1"/>
    <col min="14593" max="14593" width="13.85546875" customWidth="1"/>
    <col min="14594" max="14594" width="51.85546875" customWidth="1"/>
    <col min="14595" max="14595" width="18" customWidth="1"/>
    <col min="14849" max="14849" width="13.85546875" customWidth="1"/>
    <col min="14850" max="14850" width="51.85546875" customWidth="1"/>
    <col min="14851" max="14851" width="18" customWidth="1"/>
    <col min="15105" max="15105" width="13.85546875" customWidth="1"/>
    <col min="15106" max="15106" width="51.85546875" customWidth="1"/>
    <col min="15107" max="15107" width="18" customWidth="1"/>
    <col min="15361" max="15361" width="13.85546875" customWidth="1"/>
    <col min="15362" max="15362" width="51.85546875" customWidth="1"/>
    <col min="15363" max="15363" width="18" customWidth="1"/>
    <col min="15617" max="15617" width="13.85546875" customWidth="1"/>
    <col min="15618" max="15618" width="51.85546875" customWidth="1"/>
    <col min="15619" max="15619" width="18" customWidth="1"/>
    <col min="15873" max="15873" width="13.85546875" customWidth="1"/>
    <col min="15874" max="15874" width="51.85546875" customWidth="1"/>
    <col min="15875" max="15875" width="18" customWidth="1"/>
    <col min="16129" max="16129" width="13.85546875" customWidth="1"/>
    <col min="16130" max="16130" width="51.85546875" customWidth="1"/>
    <col min="16131" max="16131" width="18" customWidth="1"/>
  </cols>
  <sheetData>
    <row r="2" spans="1:7" ht="35.450000000000003" customHeight="1">
      <c r="C2" s="309" t="s">
        <v>258</v>
      </c>
    </row>
    <row r="3" spans="1:7" ht="49.15" customHeight="1">
      <c r="B3" s="310" t="s">
        <v>250</v>
      </c>
      <c r="C3" s="309"/>
    </row>
    <row r="4" spans="1:7" ht="15" customHeight="1">
      <c r="A4" s="483" t="s">
        <v>335</v>
      </c>
      <c r="B4" s="483"/>
      <c r="C4" s="483"/>
    </row>
    <row r="5" spans="1:7" ht="15" customHeight="1">
      <c r="A5" s="483"/>
      <c r="B5" s="483"/>
      <c r="C5" s="483"/>
    </row>
    <row r="6" spans="1:7" ht="3" customHeight="1">
      <c r="A6" s="598"/>
      <c r="B6" s="598"/>
      <c r="C6" s="598"/>
    </row>
    <row r="7" spans="1:7" ht="48" customHeight="1">
      <c r="A7" s="311"/>
      <c r="B7" s="311"/>
      <c r="C7" s="311"/>
      <c r="G7" s="480"/>
    </row>
    <row r="8" spans="1:7">
      <c r="A8" s="312"/>
      <c r="B8" s="312"/>
      <c r="C8" s="313" t="s">
        <v>36</v>
      </c>
    </row>
    <row r="9" spans="1:7" ht="28.5">
      <c r="A9" s="314" t="s">
        <v>251</v>
      </c>
      <c r="B9" s="314" t="s">
        <v>252</v>
      </c>
      <c r="C9" s="314" t="s">
        <v>89</v>
      </c>
    </row>
    <row r="10" spans="1:7">
      <c r="A10" s="599" t="s">
        <v>253</v>
      </c>
      <c r="B10" s="600"/>
      <c r="C10" s="315">
        <f>C11+C16</f>
        <v>6050</v>
      </c>
    </row>
    <row r="11" spans="1:7" ht="28.5">
      <c r="A11" s="316"/>
      <c r="B11" s="314" t="s">
        <v>254</v>
      </c>
      <c r="C11" s="315">
        <f>C12+C13+C14+C15</f>
        <v>5210</v>
      </c>
    </row>
    <row r="12" spans="1:7" ht="67.150000000000006" customHeight="1">
      <c r="A12" s="316" t="s">
        <v>105</v>
      </c>
      <c r="B12" s="317" t="s">
        <v>77</v>
      </c>
      <c r="C12" s="318">
        <v>4710</v>
      </c>
    </row>
    <row r="13" spans="1:7" ht="0.6" hidden="1" customHeight="1">
      <c r="A13" s="316" t="s">
        <v>106</v>
      </c>
      <c r="B13" s="317" t="s">
        <v>255</v>
      </c>
      <c r="C13" s="318"/>
    </row>
    <row r="14" spans="1:7" ht="47.25" hidden="1">
      <c r="A14" s="316" t="s">
        <v>107</v>
      </c>
      <c r="B14" s="317" t="s">
        <v>256</v>
      </c>
      <c r="C14" s="318"/>
    </row>
    <row r="15" spans="1:7" ht="31.5">
      <c r="A15" s="316" t="s">
        <v>108</v>
      </c>
      <c r="B15" s="317" t="s">
        <v>78</v>
      </c>
      <c r="C15" s="318">
        <v>500</v>
      </c>
    </row>
    <row r="16" spans="1:7">
      <c r="A16" s="316"/>
      <c r="B16" s="314" t="s">
        <v>257</v>
      </c>
      <c r="C16" s="315">
        <f>C17</f>
        <v>840</v>
      </c>
    </row>
    <row r="17" spans="1:3" ht="66" customHeight="1">
      <c r="A17" s="316" t="s">
        <v>105</v>
      </c>
      <c r="B17" s="317" t="s">
        <v>77</v>
      </c>
      <c r="C17" s="318">
        <v>840</v>
      </c>
    </row>
  </sheetData>
  <mergeCells count="2">
    <mergeCell ref="A4:C6"/>
    <mergeCell ref="A10:B10"/>
  </mergeCells>
  <pageMargins left="0.98425196850393704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D1:V23"/>
  <sheetViews>
    <sheetView zoomScale="75" zoomScaleNormal="75" workbookViewId="0">
      <selection activeCell="L10" sqref="L10"/>
    </sheetView>
  </sheetViews>
  <sheetFormatPr defaultRowHeight="20.25"/>
  <cols>
    <col min="1" max="3" width="9.140625" style="322"/>
    <col min="4" max="4" width="69.28515625" style="355" customWidth="1"/>
    <col min="5" max="5" width="9.140625" style="324"/>
    <col min="6" max="6" width="7" style="324" customWidth="1"/>
    <col min="7" max="7" width="6" style="324" customWidth="1"/>
    <col min="8" max="8" width="5.42578125" style="324" customWidth="1"/>
    <col min="9" max="9" width="14.28515625" style="323" customWidth="1"/>
    <col min="10" max="10" width="16.42578125" style="322" customWidth="1"/>
    <col min="11" max="11" width="13.28515625" style="322" customWidth="1"/>
    <col min="12" max="259" width="9.140625" style="322"/>
    <col min="260" max="260" width="69.28515625" style="322" customWidth="1"/>
    <col min="261" max="261" width="9.140625" style="322"/>
    <col min="262" max="262" width="7" style="322" customWidth="1"/>
    <col min="263" max="263" width="6" style="322" customWidth="1"/>
    <col min="264" max="264" width="5.42578125" style="322" customWidth="1"/>
    <col min="265" max="265" width="14.28515625" style="322" customWidth="1"/>
    <col min="266" max="266" width="16.42578125" style="322" customWidth="1"/>
    <col min="267" max="267" width="13.28515625" style="322" customWidth="1"/>
    <col min="268" max="515" width="9.140625" style="322"/>
    <col min="516" max="516" width="69.28515625" style="322" customWidth="1"/>
    <col min="517" max="517" width="9.140625" style="322"/>
    <col min="518" max="518" width="7" style="322" customWidth="1"/>
    <col min="519" max="519" width="6" style="322" customWidth="1"/>
    <col min="520" max="520" width="5.42578125" style="322" customWidth="1"/>
    <col min="521" max="521" width="14.28515625" style="322" customWidth="1"/>
    <col min="522" max="522" width="16.42578125" style="322" customWidth="1"/>
    <col min="523" max="523" width="13.28515625" style="322" customWidth="1"/>
    <col min="524" max="771" width="9.140625" style="322"/>
    <col min="772" max="772" width="69.28515625" style="322" customWidth="1"/>
    <col min="773" max="773" width="9.140625" style="322"/>
    <col min="774" max="774" width="7" style="322" customWidth="1"/>
    <col min="775" max="775" width="6" style="322" customWidth="1"/>
    <col min="776" max="776" width="5.42578125" style="322" customWidth="1"/>
    <col min="777" max="777" width="14.28515625" style="322" customWidth="1"/>
    <col min="778" max="778" width="16.42578125" style="322" customWidth="1"/>
    <col min="779" max="779" width="13.28515625" style="322" customWidth="1"/>
    <col min="780" max="1027" width="9.140625" style="322"/>
    <col min="1028" max="1028" width="69.28515625" style="322" customWidth="1"/>
    <col min="1029" max="1029" width="9.140625" style="322"/>
    <col min="1030" max="1030" width="7" style="322" customWidth="1"/>
    <col min="1031" max="1031" width="6" style="322" customWidth="1"/>
    <col min="1032" max="1032" width="5.42578125" style="322" customWidth="1"/>
    <col min="1033" max="1033" width="14.28515625" style="322" customWidth="1"/>
    <col min="1034" max="1034" width="16.42578125" style="322" customWidth="1"/>
    <col min="1035" max="1035" width="13.28515625" style="322" customWidth="1"/>
    <col min="1036" max="1283" width="9.140625" style="322"/>
    <col min="1284" max="1284" width="69.28515625" style="322" customWidth="1"/>
    <col min="1285" max="1285" width="9.140625" style="322"/>
    <col min="1286" max="1286" width="7" style="322" customWidth="1"/>
    <col min="1287" max="1287" width="6" style="322" customWidth="1"/>
    <col min="1288" max="1288" width="5.42578125" style="322" customWidth="1"/>
    <col min="1289" max="1289" width="14.28515625" style="322" customWidth="1"/>
    <col min="1290" max="1290" width="16.42578125" style="322" customWidth="1"/>
    <col min="1291" max="1291" width="13.28515625" style="322" customWidth="1"/>
    <col min="1292" max="1539" width="9.140625" style="322"/>
    <col min="1540" max="1540" width="69.28515625" style="322" customWidth="1"/>
    <col min="1541" max="1541" width="9.140625" style="322"/>
    <col min="1542" max="1542" width="7" style="322" customWidth="1"/>
    <col min="1543" max="1543" width="6" style="322" customWidth="1"/>
    <col min="1544" max="1544" width="5.42578125" style="322" customWidth="1"/>
    <col min="1545" max="1545" width="14.28515625" style="322" customWidth="1"/>
    <col min="1546" max="1546" width="16.42578125" style="322" customWidth="1"/>
    <col min="1547" max="1547" width="13.28515625" style="322" customWidth="1"/>
    <col min="1548" max="1795" width="9.140625" style="322"/>
    <col min="1796" max="1796" width="69.28515625" style="322" customWidth="1"/>
    <col min="1797" max="1797" width="9.140625" style="322"/>
    <col min="1798" max="1798" width="7" style="322" customWidth="1"/>
    <col min="1799" max="1799" width="6" style="322" customWidth="1"/>
    <col min="1800" max="1800" width="5.42578125" style="322" customWidth="1"/>
    <col min="1801" max="1801" width="14.28515625" style="322" customWidth="1"/>
    <col min="1802" max="1802" width="16.42578125" style="322" customWidth="1"/>
    <col min="1803" max="1803" width="13.28515625" style="322" customWidth="1"/>
    <col min="1804" max="2051" width="9.140625" style="322"/>
    <col min="2052" max="2052" width="69.28515625" style="322" customWidth="1"/>
    <col min="2053" max="2053" width="9.140625" style="322"/>
    <col min="2054" max="2054" width="7" style="322" customWidth="1"/>
    <col min="2055" max="2055" width="6" style="322" customWidth="1"/>
    <col min="2056" max="2056" width="5.42578125" style="322" customWidth="1"/>
    <col min="2057" max="2057" width="14.28515625" style="322" customWidth="1"/>
    <col min="2058" max="2058" width="16.42578125" style="322" customWidth="1"/>
    <col min="2059" max="2059" width="13.28515625" style="322" customWidth="1"/>
    <col min="2060" max="2307" width="9.140625" style="322"/>
    <col min="2308" max="2308" width="69.28515625" style="322" customWidth="1"/>
    <col min="2309" max="2309" width="9.140625" style="322"/>
    <col min="2310" max="2310" width="7" style="322" customWidth="1"/>
    <col min="2311" max="2311" width="6" style="322" customWidth="1"/>
    <col min="2312" max="2312" width="5.42578125" style="322" customWidth="1"/>
    <col min="2313" max="2313" width="14.28515625" style="322" customWidth="1"/>
    <col min="2314" max="2314" width="16.42578125" style="322" customWidth="1"/>
    <col min="2315" max="2315" width="13.28515625" style="322" customWidth="1"/>
    <col min="2316" max="2563" width="9.140625" style="322"/>
    <col min="2564" max="2564" width="69.28515625" style="322" customWidth="1"/>
    <col min="2565" max="2565" width="9.140625" style="322"/>
    <col min="2566" max="2566" width="7" style="322" customWidth="1"/>
    <col min="2567" max="2567" width="6" style="322" customWidth="1"/>
    <col min="2568" max="2568" width="5.42578125" style="322" customWidth="1"/>
    <col min="2569" max="2569" width="14.28515625" style="322" customWidth="1"/>
    <col min="2570" max="2570" width="16.42578125" style="322" customWidth="1"/>
    <col min="2571" max="2571" width="13.28515625" style="322" customWidth="1"/>
    <col min="2572" max="2819" width="9.140625" style="322"/>
    <col min="2820" max="2820" width="69.28515625" style="322" customWidth="1"/>
    <col min="2821" max="2821" width="9.140625" style="322"/>
    <col min="2822" max="2822" width="7" style="322" customWidth="1"/>
    <col min="2823" max="2823" width="6" style="322" customWidth="1"/>
    <col min="2824" max="2824" width="5.42578125" style="322" customWidth="1"/>
    <col min="2825" max="2825" width="14.28515625" style="322" customWidth="1"/>
    <col min="2826" max="2826" width="16.42578125" style="322" customWidth="1"/>
    <col min="2827" max="2827" width="13.28515625" style="322" customWidth="1"/>
    <col min="2828" max="3075" width="9.140625" style="322"/>
    <col min="3076" max="3076" width="69.28515625" style="322" customWidth="1"/>
    <col min="3077" max="3077" width="9.140625" style="322"/>
    <col min="3078" max="3078" width="7" style="322" customWidth="1"/>
    <col min="3079" max="3079" width="6" style="322" customWidth="1"/>
    <col min="3080" max="3080" width="5.42578125" style="322" customWidth="1"/>
    <col min="3081" max="3081" width="14.28515625" style="322" customWidth="1"/>
    <col min="3082" max="3082" width="16.42578125" style="322" customWidth="1"/>
    <col min="3083" max="3083" width="13.28515625" style="322" customWidth="1"/>
    <col min="3084" max="3331" width="9.140625" style="322"/>
    <col min="3332" max="3332" width="69.28515625" style="322" customWidth="1"/>
    <col min="3333" max="3333" width="9.140625" style="322"/>
    <col min="3334" max="3334" width="7" style="322" customWidth="1"/>
    <col min="3335" max="3335" width="6" style="322" customWidth="1"/>
    <col min="3336" max="3336" width="5.42578125" style="322" customWidth="1"/>
    <col min="3337" max="3337" width="14.28515625" style="322" customWidth="1"/>
    <col min="3338" max="3338" width="16.42578125" style="322" customWidth="1"/>
    <col min="3339" max="3339" width="13.28515625" style="322" customWidth="1"/>
    <col min="3340" max="3587" width="9.140625" style="322"/>
    <col min="3588" max="3588" width="69.28515625" style="322" customWidth="1"/>
    <col min="3589" max="3589" width="9.140625" style="322"/>
    <col min="3590" max="3590" width="7" style="322" customWidth="1"/>
    <col min="3591" max="3591" width="6" style="322" customWidth="1"/>
    <col min="3592" max="3592" width="5.42578125" style="322" customWidth="1"/>
    <col min="3593" max="3593" width="14.28515625" style="322" customWidth="1"/>
    <col min="3594" max="3594" width="16.42578125" style="322" customWidth="1"/>
    <col min="3595" max="3595" width="13.28515625" style="322" customWidth="1"/>
    <col min="3596" max="3843" width="9.140625" style="322"/>
    <col min="3844" max="3844" width="69.28515625" style="322" customWidth="1"/>
    <col min="3845" max="3845" width="9.140625" style="322"/>
    <col min="3846" max="3846" width="7" style="322" customWidth="1"/>
    <col min="3847" max="3847" width="6" style="322" customWidth="1"/>
    <col min="3848" max="3848" width="5.42578125" style="322" customWidth="1"/>
    <col min="3849" max="3849" width="14.28515625" style="322" customWidth="1"/>
    <col min="3850" max="3850" width="16.42578125" style="322" customWidth="1"/>
    <col min="3851" max="3851" width="13.28515625" style="322" customWidth="1"/>
    <col min="3852" max="4099" width="9.140625" style="322"/>
    <col min="4100" max="4100" width="69.28515625" style="322" customWidth="1"/>
    <col min="4101" max="4101" width="9.140625" style="322"/>
    <col min="4102" max="4102" width="7" style="322" customWidth="1"/>
    <col min="4103" max="4103" width="6" style="322" customWidth="1"/>
    <col min="4104" max="4104" width="5.42578125" style="322" customWidth="1"/>
    <col min="4105" max="4105" width="14.28515625" style="322" customWidth="1"/>
    <col min="4106" max="4106" width="16.42578125" style="322" customWidth="1"/>
    <col min="4107" max="4107" width="13.28515625" style="322" customWidth="1"/>
    <col min="4108" max="4355" width="9.140625" style="322"/>
    <col min="4356" max="4356" width="69.28515625" style="322" customWidth="1"/>
    <col min="4357" max="4357" width="9.140625" style="322"/>
    <col min="4358" max="4358" width="7" style="322" customWidth="1"/>
    <col min="4359" max="4359" width="6" style="322" customWidth="1"/>
    <col min="4360" max="4360" width="5.42578125" style="322" customWidth="1"/>
    <col min="4361" max="4361" width="14.28515625" style="322" customWidth="1"/>
    <col min="4362" max="4362" width="16.42578125" style="322" customWidth="1"/>
    <col min="4363" max="4363" width="13.28515625" style="322" customWidth="1"/>
    <col min="4364" max="4611" width="9.140625" style="322"/>
    <col min="4612" max="4612" width="69.28515625" style="322" customWidth="1"/>
    <col min="4613" max="4613" width="9.140625" style="322"/>
    <col min="4614" max="4614" width="7" style="322" customWidth="1"/>
    <col min="4615" max="4615" width="6" style="322" customWidth="1"/>
    <col min="4616" max="4616" width="5.42578125" style="322" customWidth="1"/>
    <col min="4617" max="4617" width="14.28515625" style="322" customWidth="1"/>
    <col min="4618" max="4618" width="16.42578125" style="322" customWidth="1"/>
    <col min="4619" max="4619" width="13.28515625" style="322" customWidth="1"/>
    <col min="4620" max="4867" width="9.140625" style="322"/>
    <col min="4868" max="4868" width="69.28515625" style="322" customWidth="1"/>
    <col min="4869" max="4869" width="9.140625" style="322"/>
    <col min="4870" max="4870" width="7" style="322" customWidth="1"/>
    <col min="4871" max="4871" width="6" style="322" customWidth="1"/>
    <col min="4872" max="4872" width="5.42578125" style="322" customWidth="1"/>
    <col min="4873" max="4873" width="14.28515625" style="322" customWidth="1"/>
    <col min="4874" max="4874" width="16.42578125" style="322" customWidth="1"/>
    <col min="4875" max="4875" width="13.28515625" style="322" customWidth="1"/>
    <col min="4876" max="5123" width="9.140625" style="322"/>
    <col min="5124" max="5124" width="69.28515625" style="322" customWidth="1"/>
    <col min="5125" max="5125" width="9.140625" style="322"/>
    <col min="5126" max="5126" width="7" style="322" customWidth="1"/>
    <col min="5127" max="5127" width="6" style="322" customWidth="1"/>
    <col min="5128" max="5128" width="5.42578125" style="322" customWidth="1"/>
    <col min="5129" max="5129" width="14.28515625" style="322" customWidth="1"/>
    <col min="5130" max="5130" width="16.42578125" style="322" customWidth="1"/>
    <col min="5131" max="5131" width="13.28515625" style="322" customWidth="1"/>
    <col min="5132" max="5379" width="9.140625" style="322"/>
    <col min="5380" max="5380" width="69.28515625" style="322" customWidth="1"/>
    <col min="5381" max="5381" width="9.140625" style="322"/>
    <col min="5382" max="5382" width="7" style="322" customWidth="1"/>
    <col min="5383" max="5383" width="6" style="322" customWidth="1"/>
    <col min="5384" max="5384" width="5.42578125" style="322" customWidth="1"/>
    <col min="5385" max="5385" width="14.28515625" style="322" customWidth="1"/>
    <col min="5386" max="5386" width="16.42578125" style="322" customWidth="1"/>
    <col min="5387" max="5387" width="13.28515625" style="322" customWidth="1"/>
    <col min="5388" max="5635" width="9.140625" style="322"/>
    <col min="5636" max="5636" width="69.28515625" style="322" customWidth="1"/>
    <col min="5637" max="5637" width="9.140625" style="322"/>
    <col min="5638" max="5638" width="7" style="322" customWidth="1"/>
    <col min="5639" max="5639" width="6" style="322" customWidth="1"/>
    <col min="5640" max="5640" width="5.42578125" style="322" customWidth="1"/>
    <col min="5641" max="5641" width="14.28515625" style="322" customWidth="1"/>
    <col min="5642" max="5642" width="16.42578125" style="322" customWidth="1"/>
    <col min="5643" max="5643" width="13.28515625" style="322" customWidth="1"/>
    <col min="5644" max="5891" width="9.140625" style="322"/>
    <col min="5892" max="5892" width="69.28515625" style="322" customWidth="1"/>
    <col min="5893" max="5893" width="9.140625" style="322"/>
    <col min="5894" max="5894" width="7" style="322" customWidth="1"/>
    <col min="5895" max="5895" width="6" style="322" customWidth="1"/>
    <col min="5896" max="5896" width="5.42578125" style="322" customWidth="1"/>
    <col min="5897" max="5897" width="14.28515625" style="322" customWidth="1"/>
    <col min="5898" max="5898" width="16.42578125" style="322" customWidth="1"/>
    <col min="5899" max="5899" width="13.28515625" style="322" customWidth="1"/>
    <col min="5900" max="6147" width="9.140625" style="322"/>
    <col min="6148" max="6148" width="69.28515625" style="322" customWidth="1"/>
    <col min="6149" max="6149" width="9.140625" style="322"/>
    <col min="6150" max="6150" width="7" style="322" customWidth="1"/>
    <col min="6151" max="6151" width="6" style="322" customWidth="1"/>
    <col min="6152" max="6152" width="5.42578125" style="322" customWidth="1"/>
    <col min="6153" max="6153" width="14.28515625" style="322" customWidth="1"/>
    <col min="6154" max="6154" width="16.42578125" style="322" customWidth="1"/>
    <col min="6155" max="6155" width="13.28515625" style="322" customWidth="1"/>
    <col min="6156" max="6403" width="9.140625" style="322"/>
    <col min="6404" max="6404" width="69.28515625" style="322" customWidth="1"/>
    <col min="6405" max="6405" width="9.140625" style="322"/>
    <col min="6406" max="6406" width="7" style="322" customWidth="1"/>
    <col min="6407" max="6407" width="6" style="322" customWidth="1"/>
    <col min="6408" max="6408" width="5.42578125" style="322" customWidth="1"/>
    <col min="6409" max="6409" width="14.28515625" style="322" customWidth="1"/>
    <col min="6410" max="6410" width="16.42578125" style="322" customWidth="1"/>
    <col min="6411" max="6411" width="13.28515625" style="322" customWidth="1"/>
    <col min="6412" max="6659" width="9.140625" style="322"/>
    <col min="6660" max="6660" width="69.28515625" style="322" customWidth="1"/>
    <col min="6661" max="6661" width="9.140625" style="322"/>
    <col min="6662" max="6662" width="7" style="322" customWidth="1"/>
    <col min="6663" max="6663" width="6" style="322" customWidth="1"/>
    <col min="6664" max="6664" width="5.42578125" style="322" customWidth="1"/>
    <col min="6665" max="6665" width="14.28515625" style="322" customWidth="1"/>
    <col min="6666" max="6666" width="16.42578125" style="322" customWidth="1"/>
    <col min="6667" max="6667" width="13.28515625" style="322" customWidth="1"/>
    <col min="6668" max="6915" width="9.140625" style="322"/>
    <col min="6916" max="6916" width="69.28515625" style="322" customWidth="1"/>
    <col min="6917" max="6917" width="9.140625" style="322"/>
    <col min="6918" max="6918" width="7" style="322" customWidth="1"/>
    <col min="6919" max="6919" width="6" style="322" customWidth="1"/>
    <col min="6920" max="6920" width="5.42578125" style="322" customWidth="1"/>
    <col min="6921" max="6921" width="14.28515625" style="322" customWidth="1"/>
    <col min="6922" max="6922" width="16.42578125" style="322" customWidth="1"/>
    <col min="6923" max="6923" width="13.28515625" style="322" customWidth="1"/>
    <col min="6924" max="7171" width="9.140625" style="322"/>
    <col min="7172" max="7172" width="69.28515625" style="322" customWidth="1"/>
    <col min="7173" max="7173" width="9.140625" style="322"/>
    <col min="7174" max="7174" width="7" style="322" customWidth="1"/>
    <col min="7175" max="7175" width="6" style="322" customWidth="1"/>
    <col min="7176" max="7176" width="5.42578125" style="322" customWidth="1"/>
    <col min="7177" max="7177" width="14.28515625" style="322" customWidth="1"/>
    <col min="7178" max="7178" width="16.42578125" style="322" customWidth="1"/>
    <col min="7179" max="7179" width="13.28515625" style="322" customWidth="1"/>
    <col min="7180" max="7427" width="9.140625" style="322"/>
    <col min="7428" max="7428" width="69.28515625" style="322" customWidth="1"/>
    <col min="7429" max="7429" width="9.140625" style="322"/>
    <col min="7430" max="7430" width="7" style="322" customWidth="1"/>
    <col min="7431" max="7431" width="6" style="322" customWidth="1"/>
    <col min="7432" max="7432" width="5.42578125" style="322" customWidth="1"/>
    <col min="7433" max="7433" width="14.28515625" style="322" customWidth="1"/>
    <col min="7434" max="7434" width="16.42578125" style="322" customWidth="1"/>
    <col min="7435" max="7435" width="13.28515625" style="322" customWidth="1"/>
    <col min="7436" max="7683" width="9.140625" style="322"/>
    <col min="7684" max="7684" width="69.28515625" style="322" customWidth="1"/>
    <col min="7685" max="7685" width="9.140625" style="322"/>
    <col min="7686" max="7686" width="7" style="322" customWidth="1"/>
    <col min="7687" max="7687" width="6" style="322" customWidth="1"/>
    <col min="7688" max="7688" width="5.42578125" style="322" customWidth="1"/>
    <col min="7689" max="7689" width="14.28515625" style="322" customWidth="1"/>
    <col min="7690" max="7690" width="16.42578125" style="322" customWidth="1"/>
    <col min="7691" max="7691" width="13.28515625" style="322" customWidth="1"/>
    <col min="7692" max="7939" width="9.140625" style="322"/>
    <col min="7940" max="7940" width="69.28515625" style="322" customWidth="1"/>
    <col min="7941" max="7941" width="9.140625" style="322"/>
    <col min="7942" max="7942" width="7" style="322" customWidth="1"/>
    <col min="7943" max="7943" width="6" style="322" customWidth="1"/>
    <col min="7944" max="7944" width="5.42578125" style="322" customWidth="1"/>
    <col min="7945" max="7945" width="14.28515625" style="322" customWidth="1"/>
    <col min="7946" max="7946" width="16.42578125" style="322" customWidth="1"/>
    <col min="7947" max="7947" width="13.28515625" style="322" customWidth="1"/>
    <col min="7948" max="8195" width="9.140625" style="322"/>
    <col min="8196" max="8196" width="69.28515625" style="322" customWidth="1"/>
    <col min="8197" max="8197" width="9.140625" style="322"/>
    <col min="8198" max="8198" width="7" style="322" customWidth="1"/>
    <col min="8199" max="8199" width="6" style="322" customWidth="1"/>
    <col min="8200" max="8200" width="5.42578125" style="322" customWidth="1"/>
    <col min="8201" max="8201" width="14.28515625" style="322" customWidth="1"/>
    <col min="8202" max="8202" width="16.42578125" style="322" customWidth="1"/>
    <col min="8203" max="8203" width="13.28515625" style="322" customWidth="1"/>
    <col min="8204" max="8451" width="9.140625" style="322"/>
    <col min="8452" max="8452" width="69.28515625" style="322" customWidth="1"/>
    <col min="8453" max="8453" width="9.140625" style="322"/>
    <col min="8454" max="8454" width="7" style="322" customWidth="1"/>
    <col min="8455" max="8455" width="6" style="322" customWidth="1"/>
    <col min="8456" max="8456" width="5.42578125" style="322" customWidth="1"/>
    <col min="8457" max="8457" width="14.28515625" style="322" customWidth="1"/>
    <col min="8458" max="8458" width="16.42578125" style="322" customWidth="1"/>
    <col min="8459" max="8459" width="13.28515625" style="322" customWidth="1"/>
    <col min="8460" max="8707" width="9.140625" style="322"/>
    <col min="8708" max="8708" width="69.28515625" style="322" customWidth="1"/>
    <col min="8709" max="8709" width="9.140625" style="322"/>
    <col min="8710" max="8710" width="7" style="322" customWidth="1"/>
    <col min="8711" max="8711" width="6" style="322" customWidth="1"/>
    <col min="8712" max="8712" width="5.42578125" style="322" customWidth="1"/>
    <col min="8713" max="8713" width="14.28515625" style="322" customWidth="1"/>
    <col min="8714" max="8714" width="16.42578125" style="322" customWidth="1"/>
    <col min="8715" max="8715" width="13.28515625" style="322" customWidth="1"/>
    <col min="8716" max="8963" width="9.140625" style="322"/>
    <col min="8964" max="8964" width="69.28515625" style="322" customWidth="1"/>
    <col min="8965" max="8965" width="9.140625" style="322"/>
    <col min="8966" max="8966" width="7" style="322" customWidth="1"/>
    <col min="8967" max="8967" width="6" style="322" customWidth="1"/>
    <col min="8968" max="8968" width="5.42578125" style="322" customWidth="1"/>
    <col min="8969" max="8969" width="14.28515625" style="322" customWidth="1"/>
    <col min="8970" max="8970" width="16.42578125" style="322" customWidth="1"/>
    <col min="8971" max="8971" width="13.28515625" style="322" customWidth="1"/>
    <col min="8972" max="9219" width="9.140625" style="322"/>
    <col min="9220" max="9220" width="69.28515625" style="322" customWidth="1"/>
    <col min="9221" max="9221" width="9.140625" style="322"/>
    <col min="9222" max="9222" width="7" style="322" customWidth="1"/>
    <col min="9223" max="9223" width="6" style="322" customWidth="1"/>
    <col min="9224" max="9224" width="5.42578125" style="322" customWidth="1"/>
    <col min="9225" max="9225" width="14.28515625" style="322" customWidth="1"/>
    <col min="9226" max="9226" width="16.42578125" style="322" customWidth="1"/>
    <col min="9227" max="9227" width="13.28515625" style="322" customWidth="1"/>
    <col min="9228" max="9475" width="9.140625" style="322"/>
    <col min="9476" max="9476" width="69.28515625" style="322" customWidth="1"/>
    <col min="9477" max="9477" width="9.140625" style="322"/>
    <col min="9478" max="9478" width="7" style="322" customWidth="1"/>
    <col min="9479" max="9479" width="6" style="322" customWidth="1"/>
    <col min="9480" max="9480" width="5.42578125" style="322" customWidth="1"/>
    <col min="9481" max="9481" width="14.28515625" style="322" customWidth="1"/>
    <col min="9482" max="9482" width="16.42578125" style="322" customWidth="1"/>
    <col min="9483" max="9483" width="13.28515625" style="322" customWidth="1"/>
    <col min="9484" max="9731" width="9.140625" style="322"/>
    <col min="9732" max="9732" width="69.28515625" style="322" customWidth="1"/>
    <col min="9733" max="9733" width="9.140625" style="322"/>
    <col min="9734" max="9734" width="7" style="322" customWidth="1"/>
    <col min="9735" max="9735" width="6" style="322" customWidth="1"/>
    <col min="9736" max="9736" width="5.42578125" style="322" customWidth="1"/>
    <col min="9737" max="9737" width="14.28515625" style="322" customWidth="1"/>
    <col min="9738" max="9738" width="16.42578125" style="322" customWidth="1"/>
    <col min="9739" max="9739" width="13.28515625" style="322" customWidth="1"/>
    <col min="9740" max="9987" width="9.140625" style="322"/>
    <col min="9988" max="9988" width="69.28515625" style="322" customWidth="1"/>
    <col min="9989" max="9989" width="9.140625" style="322"/>
    <col min="9990" max="9990" width="7" style="322" customWidth="1"/>
    <col min="9991" max="9991" width="6" style="322" customWidth="1"/>
    <col min="9992" max="9992" width="5.42578125" style="322" customWidth="1"/>
    <col min="9993" max="9993" width="14.28515625" style="322" customWidth="1"/>
    <col min="9994" max="9994" width="16.42578125" style="322" customWidth="1"/>
    <col min="9995" max="9995" width="13.28515625" style="322" customWidth="1"/>
    <col min="9996" max="10243" width="9.140625" style="322"/>
    <col min="10244" max="10244" width="69.28515625" style="322" customWidth="1"/>
    <col min="10245" max="10245" width="9.140625" style="322"/>
    <col min="10246" max="10246" width="7" style="322" customWidth="1"/>
    <col min="10247" max="10247" width="6" style="322" customWidth="1"/>
    <col min="10248" max="10248" width="5.42578125" style="322" customWidth="1"/>
    <col min="10249" max="10249" width="14.28515625" style="322" customWidth="1"/>
    <col min="10250" max="10250" width="16.42578125" style="322" customWidth="1"/>
    <col min="10251" max="10251" width="13.28515625" style="322" customWidth="1"/>
    <col min="10252" max="10499" width="9.140625" style="322"/>
    <col min="10500" max="10500" width="69.28515625" style="322" customWidth="1"/>
    <col min="10501" max="10501" width="9.140625" style="322"/>
    <col min="10502" max="10502" width="7" style="322" customWidth="1"/>
    <col min="10503" max="10503" width="6" style="322" customWidth="1"/>
    <col min="10504" max="10504" width="5.42578125" style="322" customWidth="1"/>
    <col min="10505" max="10505" width="14.28515625" style="322" customWidth="1"/>
    <col min="10506" max="10506" width="16.42578125" style="322" customWidth="1"/>
    <col min="10507" max="10507" width="13.28515625" style="322" customWidth="1"/>
    <col min="10508" max="10755" width="9.140625" style="322"/>
    <col min="10756" max="10756" width="69.28515625" style="322" customWidth="1"/>
    <col min="10757" max="10757" width="9.140625" style="322"/>
    <col min="10758" max="10758" width="7" style="322" customWidth="1"/>
    <col min="10759" max="10759" width="6" style="322" customWidth="1"/>
    <col min="10760" max="10760" width="5.42578125" style="322" customWidth="1"/>
    <col min="10761" max="10761" width="14.28515625" style="322" customWidth="1"/>
    <col min="10762" max="10762" width="16.42578125" style="322" customWidth="1"/>
    <col min="10763" max="10763" width="13.28515625" style="322" customWidth="1"/>
    <col min="10764" max="11011" width="9.140625" style="322"/>
    <col min="11012" max="11012" width="69.28515625" style="322" customWidth="1"/>
    <col min="11013" max="11013" width="9.140625" style="322"/>
    <col min="11014" max="11014" width="7" style="322" customWidth="1"/>
    <col min="11015" max="11015" width="6" style="322" customWidth="1"/>
    <col min="11016" max="11016" width="5.42578125" style="322" customWidth="1"/>
    <col min="11017" max="11017" width="14.28515625" style="322" customWidth="1"/>
    <col min="11018" max="11018" width="16.42578125" style="322" customWidth="1"/>
    <col min="11019" max="11019" width="13.28515625" style="322" customWidth="1"/>
    <col min="11020" max="11267" width="9.140625" style="322"/>
    <col min="11268" max="11268" width="69.28515625" style="322" customWidth="1"/>
    <col min="11269" max="11269" width="9.140625" style="322"/>
    <col min="11270" max="11270" width="7" style="322" customWidth="1"/>
    <col min="11271" max="11271" width="6" style="322" customWidth="1"/>
    <col min="11272" max="11272" width="5.42578125" style="322" customWidth="1"/>
    <col min="11273" max="11273" width="14.28515625" style="322" customWidth="1"/>
    <col min="11274" max="11274" width="16.42578125" style="322" customWidth="1"/>
    <col min="11275" max="11275" width="13.28515625" style="322" customWidth="1"/>
    <col min="11276" max="11523" width="9.140625" style="322"/>
    <col min="11524" max="11524" width="69.28515625" style="322" customWidth="1"/>
    <col min="11525" max="11525" width="9.140625" style="322"/>
    <col min="11526" max="11526" width="7" style="322" customWidth="1"/>
    <col min="11527" max="11527" width="6" style="322" customWidth="1"/>
    <col min="11528" max="11528" width="5.42578125" style="322" customWidth="1"/>
    <col min="11529" max="11529" width="14.28515625" style="322" customWidth="1"/>
    <col min="11530" max="11530" width="16.42578125" style="322" customWidth="1"/>
    <col min="11531" max="11531" width="13.28515625" style="322" customWidth="1"/>
    <col min="11532" max="11779" width="9.140625" style="322"/>
    <col min="11780" max="11780" width="69.28515625" style="322" customWidth="1"/>
    <col min="11781" max="11781" width="9.140625" style="322"/>
    <col min="11782" max="11782" width="7" style="322" customWidth="1"/>
    <col min="11783" max="11783" width="6" style="322" customWidth="1"/>
    <col min="11784" max="11784" width="5.42578125" style="322" customWidth="1"/>
    <col min="11785" max="11785" width="14.28515625" style="322" customWidth="1"/>
    <col min="11786" max="11786" width="16.42578125" style="322" customWidth="1"/>
    <col min="11787" max="11787" width="13.28515625" style="322" customWidth="1"/>
    <col min="11788" max="12035" width="9.140625" style="322"/>
    <col min="12036" max="12036" width="69.28515625" style="322" customWidth="1"/>
    <col min="12037" max="12037" width="9.140625" style="322"/>
    <col min="12038" max="12038" width="7" style="322" customWidth="1"/>
    <col min="12039" max="12039" width="6" style="322" customWidth="1"/>
    <col min="12040" max="12040" width="5.42578125" style="322" customWidth="1"/>
    <col min="12041" max="12041" width="14.28515625" style="322" customWidth="1"/>
    <col min="12042" max="12042" width="16.42578125" style="322" customWidth="1"/>
    <col min="12043" max="12043" width="13.28515625" style="322" customWidth="1"/>
    <col min="12044" max="12291" width="9.140625" style="322"/>
    <col min="12292" max="12292" width="69.28515625" style="322" customWidth="1"/>
    <col min="12293" max="12293" width="9.140625" style="322"/>
    <col min="12294" max="12294" width="7" style="322" customWidth="1"/>
    <col min="12295" max="12295" width="6" style="322" customWidth="1"/>
    <col min="12296" max="12296" width="5.42578125" style="322" customWidth="1"/>
    <col min="12297" max="12297" width="14.28515625" style="322" customWidth="1"/>
    <col min="12298" max="12298" width="16.42578125" style="322" customWidth="1"/>
    <col min="12299" max="12299" width="13.28515625" style="322" customWidth="1"/>
    <col min="12300" max="12547" width="9.140625" style="322"/>
    <col min="12548" max="12548" width="69.28515625" style="322" customWidth="1"/>
    <col min="12549" max="12549" width="9.140625" style="322"/>
    <col min="12550" max="12550" width="7" style="322" customWidth="1"/>
    <col min="12551" max="12551" width="6" style="322" customWidth="1"/>
    <col min="12552" max="12552" width="5.42578125" style="322" customWidth="1"/>
    <col min="12553" max="12553" width="14.28515625" style="322" customWidth="1"/>
    <col min="12554" max="12554" width="16.42578125" style="322" customWidth="1"/>
    <col min="12555" max="12555" width="13.28515625" style="322" customWidth="1"/>
    <col min="12556" max="12803" width="9.140625" style="322"/>
    <col min="12804" max="12804" width="69.28515625" style="322" customWidth="1"/>
    <col min="12805" max="12805" width="9.140625" style="322"/>
    <col min="12806" max="12806" width="7" style="322" customWidth="1"/>
    <col min="12807" max="12807" width="6" style="322" customWidth="1"/>
    <col min="12808" max="12808" width="5.42578125" style="322" customWidth="1"/>
    <col min="12809" max="12809" width="14.28515625" style="322" customWidth="1"/>
    <col min="12810" max="12810" width="16.42578125" style="322" customWidth="1"/>
    <col min="12811" max="12811" width="13.28515625" style="322" customWidth="1"/>
    <col min="12812" max="13059" width="9.140625" style="322"/>
    <col min="13060" max="13060" width="69.28515625" style="322" customWidth="1"/>
    <col min="13061" max="13061" width="9.140625" style="322"/>
    <col min="13062" max="13062" width="7" style="322" customWidth="1"/>
    <col min="13063" max="13063" width="6" style="322" customWidth="1"/>
    <col min="13064" max="13064" width="5.42578125" style="322" customWidth="1"/>
    <col min="13065" max="13065" width="14.28515625" style="322" customWidth="1"/>
    <col min="13066" max="13066" width="16.42578125" style="322" customWidth="1"/>
    <col min="13067" max="13067" width="13.28515625" style="322" customWidth="1"/>
    <col min="13068" max="13315" width="9.140625" style="322"/>
    <col min="13316" max="13316" width="69.28515625" style="322" customWidth="1"/>
    <col min="13317" max="13317" width="9.140625" style="322"/>
    <col min="13318" max="13318" width="7" style="322" customWidth="1"/>
    <col min="13319" max="13319" width="6" style="322" customWidth="1"/>
    <col min="13320" max="13320" width="5.42578125" style="322" customWidth="1"/>
    <col min="13321" max="13321" width="14.28515625" style="322" customWidth="1"/>
    <col min="13322" max="13322" width="16.42578125" style="322" customWidth="1"/>
    <col min="13323" max="13323" width="13.28515625" style="322" customWidth="1"/>
    <col min="13324" max="13571" width="9.140625" style="322"/>
    <col min="13572" max="13572" width="69.28515625" style="322" customWidth="1"/>
    <col min="13573" max="13573" width="9.140625" style="322"/>
    <col min="13574" max="13574" width="7" style="322" customWidth="1"/>
    <col min="13575" max="13575" width="6" style="322" customWidth="1"/>
    <col min="13576" max="13576" width="5.42578125" style="322" customWidth="1"/>
    <col min="13577" max="13577" width="14.28515625" style="322" customWidth="1"/>
    <col min="13578" max="13578" width="16.42578125" style="322" customWidth="1"/>
    <col min="13579" max="13579" width="13.28515625" style="322" customWidth="1"/>
    <col min="13580" max="13827" width="9.140625" style="322"/>
    <col min="13828" max="13828" width="69.28515625" style="322" customWidth="1"/>
    <col min="13829" max="13829" width="9.140625" style="322"/>
    <col min="13830" max="13830" width="7" style="322" customWidth="1"/>
    <col min="13831" max="13831" width="6" style="322" customWidth="1"/>
    <col min="13832" max="13832" width="5.42578125" style="322" customWidth="1"/>
    <col min="13833" max="13833" width="14.28515625" style="322" customWidth="1"/>
    <col min="13834" max="13834" width="16.42578125" style="322" customWidth="1"/>
    <col min="13835" max="13835" width="13.28515625" style="322" customWidth="1"/>
    <col min="13836" max="14083" width="9.140625" style="322"/>
    <col min="14084" max="14084" width="69.28515625" style="322" customWidth="1"/>
    <col min="14085" max="14085" width="9.140625" style="322"/>
    <col min="14086" max="14086" width="7" style="322" customWidth="1"/>
    <col min="14087" max="14087" width="6" style="322" customWidth="1"/>
    <col min="14088" max="14088" width="5.42578125" style="322" customWidth="1"/>
    <col min="14089" max="14089" width="14.28515625" style="322" customWidth="1"/>
    <col min="14090" max="14090" width="16.42578125" style="322" customWidth="1"/>
    <col min="14091" max="14091" width="13.28515625" style="322" customWidth="1"/>
    <col min="14092" max="14339" width="9.140625" style="322"/>
    <col min="14340" max="14340" width="69.28515625" style="322" customWidth="1"/>
    <col min="14341" max="14341" width="9.140625" style="322"/>
    <col min="14342" max="14342" width="7" style="322" customWidth="1"/>
    <col min="14343" max="14343" width="6" style="322" customWidth="1"/>
    <col min="14344" max="14344" width="5.42578125" style="322" customWidth="1"/>
    <col min="14345" max="14345" width="14.28515625" style="322" customWidth="1"/>
    <col min="14346" max="14346" width="16.42578125" style="322" customWidth="1"/>
    <col min="14347" max="14347" width="13.28515625" style="322" customWidth="1"/>
    <col min="14348" max="14595" width="9.140625" style="322"/>
    <col min="14596" max="14596" width="69.28515625" style="322" customWidth="1"/>
    <col min="14597" max="14597" width="9.140625" style="322"/>
    <col min="14598" max="14598" width="7" style="322" customWidth="1"/>
    <col min="14599" max="14599" width="6" style="322" customWidth="1"/>
    <col min="14600" max="14600" width="5.42578125" style="322" customWidth="1"/>
    <col min="14601" max="14601" width="14.28515625" style="322" customWidth="1"/>
    <col min="14602" max="14602" width="16.42578125" style="322" customWidth="1"/>
    <col min="14603" max="14603" width="13.28515625" style="322" customWidth="1"/>
    <col min="14604" max="14851" width="9.140625" style="322"/>
    <col min="14852" max="14852" width="69.28515625" style="322" customWidth="1"/>
    <col min="14853" max="14853" width="9.140625" style="322"/>
    <col min="14854" max="14854" width="7" style="322" customWidth="1"/>
    <col min="14855" max="14855" width="6" style="322" customWidth="1"/>
    <col min="14856" max="14856" width="5.42578125" style="322" customWidth="1"/>
    <col min="14857" max="14857" width="14.28515625" style="322" customWidth="1"/>
    <col min="14858" max="14858" width="16.42578125" style="322" customWidth="1"/>
    <col min="14859" max="14859" width="13.28515625" style="322" customWidth="1"/>
    <col min="14860" max="15107" width="9.140625" style="322"/>
    <col min="15108" max="15108" width="69.28515625" style="322" customWidth="1"/>
    <col min="15109" max="15109" width="9.140625" style="322"/>
    <col min="15110" max="15110" width="7" style="322" customWidth="1"/>
    <col min="15111" max="15111" width="6" style="322" customWidth="1"/>
    <col min="15112" max="15112" width="5.42578125" style="322" customWidth="1"/>
    <col min="15113" max="15113" width="14.28515625" style="322" customWidth="1"/>
    <col min="15114" max="15114" width="16.42578125" style="322" customWidth="1"/>
    <col min="15115" max="15115" width="13.28515625" style="322" customWidth="1"/>
    <col min="15116" max="15363" width="9.140625" style="322"/>
    <col min="15364" max="15364" width="69.28515625" style="322" customWidth="1"/>
    <col min="15365" max="15365" width="9.140625" style="322"/>
    <col min="15366" max="15366" width="7" style="322" customWidth="1"/>
    <col min="15367" max="15367" width="6" style="322" customWidth="1"/>
    <col min="15368" max="15368" width="5.42578125" style="322" customWidth="1"/>
    <col min="15369" max="15369" width="14.28515625" style="322" customWidth="1"/>
    <col min="15370" max="15370" width="16.42578125" style="322" customWidth="1"/>
    <col min="15371" max="15371" width="13.28515625" style="322" customWidth="1"/>
    <col min="15372" max="15619" width="9.140625" style="322"/>
    <col min="15620" max="15620" width="69.28515625" style="322" customWidth="1"/>
    <col min="15621" max="15621" width="9.140625" style="322"/>
    <col min="15622" max="15622" width="7" style="322" customWidth="1"/>
    <col min="15623" max="15623" width="6" style="322" customWidth="1"/>
    <col min="15624" max="15624" width="5.42578125" style="322" customWidth="1"/>
    <col min="15625" max="15625" width="14.28515625" style="322" customWidth="1"/>
    <col min="15626" max="15626" width="16.42578125" style="322" customWidth="1"/>
    <col min="15627" max="15627" width="13.28515625" style="322" customWidth="1"/>
    <col min="15628" max="15875" width="9.140625" style="322"/>
    <col min="15876" max="15876" width="69.28515625" style="322" customWidth="1"/>
    <col min="15877" max="15877" width="9.140625" style="322"/>
    <col min="15878" max="15878" width="7" style="322" customWidth="1"/>
    <col min="15879" max="15879" width="6" style="322" customWidth="1"/>
    <col min="15880" max="15880" width="5.42578125" style="322" customWidth="1"/>
    <col min="15881" max="15881" width="14.28515625" style="322" customWidth="1"/>
    <col min="15882" max="15882" width="16.42578125" style="322" customWidth="1"/>
    <col min="15883" max="15883" width="13.28515625" style="322" customWidth="1"/>
    <col min="15884" max="16131" width="9.140625" style="322"/>
    <col min="16132" max="16132" width="69.28515625" style="322" customWidth="1"/>
    <col min="16133" max="16133" width="9.140625" style="322"/>
    <col min="16134" max="16134" width="7" style="322" customWidth="1"/>
    <col min="16135" max="16135" width="6" style="322" customWidth="1"/>
    <col min="16136" max="16136" width="5.42578125" style="322" customWidth="1"/>
    <col min="16137" max="16137" width="14.28515625" style="322" customWidth="1"/>
    <col min="16138" max="16138" width="16.42578125" style="322" customWidth="1"/>
    <col min="16139" max="16139" width="13.28515625" style="322" customWidth="1"/>
    <col min="16140" max="16384" width="9.140625" style="322"/>
  </cols>
  <sheetData>
    <row r="1" spans="4:22">
      <c r="D1" s="319"/>
      <c r="E1" s="320"/>
      <c r="F1" s="320"/>
      <c r="G1" s="320"/>
      <c r="H1" s="320"/>
      <c r="I1" s="321"/>
    </row>
    <row r="2" spans="4:22">
      <c r="D2" s="319"/>
      <c r="E2" s="320"/>
      <c r="F2" s="320"/>
      <c r="G2" s="320"/>
      <c r="H2" s="320"/>
      <c r="J2" s="605" t="s">
        <v>309</v>
      </c>
      <c r="K2" s="605"/>
      <c r="L2" s="605"/>
    </row>
    <row r="3" spans="4:22">
      <c r="D3" s="319"/>
      <c r="E3" s="606" t="s">
        <v>1</v>
      </c>
      <c r="F3" s="606"/>
      <c r="G3" s="606"/>
      <c r="H3" s="606"/>
      <c r="J3" s="323"/>
      <c r="K3" s="323"/>
    </row>
    <row r="4" spans="4:22" s="324" customFormat="1" ht="22.15" customHeight="1">
      <c r="D4" s="607" t="s">
        <v>336</v>
      </c>
      <c r="E4" s="607"/>
      <c r="F4" s="607"/>
      <c r="G4" s="607"/>
      <c r="H4" s="607"/>
      <c r="I4" s="607"/>
      <c r="J4" s="607"/>
      <c r="K4" s="607"/>
    </row>
    <row r="5" spans="4:22" s="324" customFormat="1">
      <c r="D5" s="325"/>
      <c r="E5" s="325"/>
      <c r="F5" s="325"/>
      <c r="G5" s="325"/>
      <c r="H5" s="325"/>
      <c r="I5" s="325"/>
      <c r="J5" s="325"/>
      <c r="K5" s="325"/>
    </row>
    <row r="6" spans="4:22">
      <c r="D6" s="326"/>
      <c r="E6" s="327"/>
      <c r="F6" s="327"/>
      <c r="G6" s="327"/>
      <c r="H6" s="327"/>
      <c r="I6" s="325"/>
    </row>
    <row r="7" spans="4:22">
      <c r="D7" s="319"/>
      <c r="E7" s="320"/>
      <c r="F7" s="320"/>
      <c r="G7" s="320"/>
      <c r="H7" s="320"/>
      <c r="I7" s="328"/>
      <c r="K7" s="329" t="s">
        <v>36</v>
      </c>
    </row>
    <row r="8" spans="4:22" ht="21" customHeight="1">
      <c r="D8" s="603" t="s">
        <v>259</v>
      </c>
      <c r="E8" s="608" t="s">
        <v>260</v>
      </c>
      <c r="F8" s="609"/>
      <c r="G8" s="609"/>
      <c r="H8" s="610"/>
      <c r="I8" s="602" t="s">
        <v>261</v>
      </c>
      <c r="J8" s="602" t="s">
        <v>262</v>
      </c>
      <c r="K8" s="602"/>
    </row>
    <row r="9" spans="4:22" ht="21" customHeight="1">
      <c r="D9" s="603"/>
      <c r="E9" s="611" t="s">
        <v>263</v>
      </c>
      <c r="F9" s="611" t="s">
        <v>264</v>
      </c>
      <c r="G9" s="611" t="s">
        <v>265</v>
      </c>
      <c r="H9" s="601" t="s">
        <v>266</v>
      </c>
      <c r="I9" s="602"/>
      <c r="J9" s="602" t="s">
        <v>44</v>
      </c>
      <c r="K9" s="603" t="s">
        <v>267</v>
      </c>
    </row>
    <row r="10" spans="4:22" ht="84" customHeight="1">
      <c r="D10" s="603"/>
      <c r="E10" s="611"/>
      <c r="F10" s="611"/>
      <c r="G10" s="611"/>
      <c r="H10" s="601"/>
      <c r="I10" s="602"/>
      <c r="J10" s="602"/>
      <c r="K10" s="603"/>
    </row>
    <row r="11" spans="4:22" s="324" customFormat="1" ht="18" customHeight="1">
      <c r="D11" s="330" t="s">
        <v>179</v>
      </c>
      <c r="E11" s="330">
        <v>2</v>
      </c>
      <c r="F11" s="330">
        <v>3</v>
      </c>
      <c r="G11" s="330">
        <v>4</v>
      </c>
      <c r="H11" s="330">
        <v>5</v>
      </c>
      <c r="I11" s="330">
        <v>6</v>
      </c>
      <c r="J11" s="330">
        <v>7</v>
      </c>
      <c r="K11" s="330">
        <v>8</v>
      </c>
    </row>
    <row r="12" spans="4:22" s="336" customFormat="1" ht="32.25" customHeight="1">
      <c r="D12" s="331" t="s">
        <v>10</v>
      </c>
      <c r="E12" s="332" t="s">
        <v>53</v>
      </c>
      <c r="F12" s="333"/>
      <c r="G12" s="333"/>
      <c r="H12" s="333"/>
      <c r="I12" s="334"/>
      <c r="J12" s="334"/>
      <c r="K12" s="334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</row>
    <row r="13" spans="4:22" s="337" customFormat="1" ht="32.25" customHeight="1">
      <c r="D13" s="331" t="s">
        <v>133</v>
      </c>
      <c r="E13" s="332" t="s">
        <v>53</v>
      </c>
      <c r="F13" s="332"/>
      <c r="G13" s="332"/>
      <c r="H13" s="332"/>
      <c r="I13" s="334"/>
      <c r="J13" s="334"/>
      <c r="K13" s="334"/>
    </row>
    <row r="14" spans="4:22" s="337" customFormat="1" ht="32.25" customHeight="1">
      <c r="D14" s="331" t="s">
        <v>55</v>
      </c>
      <c r="E14" s="332" t="s">
        <v>53</v>
      </c>
      <c r="F14" s="332" t="s">
        <v>93</v>
      </c>
      <c r="G14" s="332"/>
      <c r="H14" s="332"/>
      <c r="I14" s="338">
        <f>I15+I16+I17+I18</f>
        <v>200</v>
      </c>
      <c r="J14" s="338">
        <f>J15+J16+J17+J18</f>
        <v>0</v>
      </c>
      <c r="K14" s="338">
        <f>K15+K16+K17+K18</f>
        <v>200</v>
      </c>
    </row>
    <row r="15" spans="4:22" ht="79.5" customHeight="1">
      <c r="D15" s="339" t="s">
        <v>268</v>
      </c>
      <c r="E15" s="340"/>
      <c r="F15" s="340" t="s">
        <v>93</v>
      </c>
      <c r="G15" s="340" t="s">
        <v>57</v>
      </c>
      <c r="H15" s="340" t="s">
        <v>64</v>
      </c>
      <c r="I15" s="341">
        <f>J15+K15</f>
        <v>200</v>
      </c>
      <c r="J15" s="341"/>
      <c r="K15" s="341">
        <v>200</v>
      </c>
      <c r="S15" s="342"/>
    </row>
    <row r="16" spans="4:22" ht="40.5" hidden="1">
      <c r="D16" s="343" t="s">
        <v>269</v>
      </c>
      <c r="E16" s="344"/>
      <c r="F16" s="345" t="s">
        <v>93</v>
      </c>
      <c r="G16" s="345" t="s">
        <v>68</v>
      </c>
      <c r="H16" s="345" t="s">
        <v>72</v>
      </c>
      <c r="I16" s="341">
        <f>J16+K16</f>
        <v>0</v>
      </c>
      <c r="J16" s="346"/>
      <c r="K16" s="346"/>
    </row>
    <row r="17" spans="4:11" ht="60.75" hidden="1">
      <c r="D17" s="343" t="s">
        <v>270</v>
      </c>
      <c r="E17" s="344"/>
      <c r="F17" s="345" t="s">
        <v>93</v>
      </c>
      <c r="G17" s="345" t="s">
        <v>68</v>
      </c>
      <c r="H17" s="345" t="s">
        <v>72</v>
      </c>
      <c r="I17" s="341">
        <f>J17+K17</f>
        <v>0</v>
      </c>
      <c r="J17" s="346"/>
      <c r="K17" s="346"/>
    </row>
    <row r="18" spans="4:11" ht="40.5" hidden="1">
      <c r="D18" s="347" t="s">
        <v>271</v>
      </c>
      <c r="E18" s="348"/>
      <c r="F18" s="345" t="s">
        <v>93</v>
      </c>
      <c r="G18" s="345" t="s">
        <v>68</v>
      </c>
      <c r="H18" s="345" t="s">
        <v>72</v>
      </c>
      <c r="I18" s="341"/>
      <c r="J18" s="349"/>
      <c r="K18" s="350"/>
    </row>
    <row r="19" spans="4:11">
      <c r="D19" s="351"/>
      <c r="E19" s="352"/>
      <c r="H19" s="352"/>
      <c r="I19" s="351"/>
      <c r="J19" s="353"/>
    </row>
    <row r="20" spans="4:11">
      <c r="D20" s="351"/>
      <c r="E20" s="352"/>
      <c r="F20" s="352"/>
      <c r="G20" s="352"/>
      <c r="H20" s="352"/>
      <c r="I20" s="352"/>
      <c r="J20" s="354"/>
    </row>
    <row r="21" spans="4:11">
      <c r="D21" s="351"/>
      <c r="E21" s="352"/>
      <c r="F21" s="352"/>
      <c r="G21" s="352"/>
      <c r="H21" s="352"/>
      <c r="I21" s="352"/>
      <c r="J21" s="354"/>
    </row>
    <row r="22" spans="4:11">
      <c r="D22" s="319"/>
      <c r="E22" s="320"/>
      <c r="F22" s="320"/>
      <c r="G22" s="320"/>
      <c r="H22" s="320"/>
      <c r="I22" s="321"/>
    </row>
    <row r="23" spans="4:11">
      <c r="D23" s="319"/>
      <c r="E23" s="320"/>
      <c r="F23" s="320"/>
      <c r="G23" s="320"/>
      <c r="H23" s="320"/>
      <c r="J23" s="604"/>
      <c r="K23" s="604"/>
    </row>
  </sheetData>
  <mergeCells count="14">
    <mergeCell ref="H9:H10"/>
    <mergeCell ref="J9:J10"/>
    <mergeCell ref="K9:K10"/>
    <mergeCell ref="J23:K23"/>
    <mergeCell ref="J2:L2"/>
    <mergeCell ref="E3:H3"/>
    <mergeCell ref="D4:K4"/>
    <mergeCell ref="D8:D10"/>
    <mergeCell ref="E8:H8"/>
    <mergeCell ref="I8:I10"/>
    <mergeCell ref="J8:K8"/>
    <mergeCell ref="E9:E10"/>
    <mergeCell ref="F9:F10"/>
    <mergeCell ref="G9:G10"/>
  </mergeCells>
  <pageMargins left="0.37" right="0.61" top="0.62" bottom="0.46" header="0.21" footer="0.23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R20" sqref="R20"/>
    </sheetView>
  </sheetViews>
  <sheetFormatPr defaultRowHeight="15"/>
  <cols>
    <col min="1" max="1" width="5.140625" customWidth="1"/>
    <col min="2" max="2" width="32.28515625" customWidth="1"/>
    <col min="8" max="8" width="7.7109375" customWidth="1"/>
    <col min="12" max="12" width="6.85546875" customWidth="1"/>
  </cols>
  <sheetData>
    <row r="1" spans="1:14" s="70" customFormat="1" ht="23.25" customHeight="1">
      <c r="A1" s="215"/>
      <c r="B1" s="219"/>
      <c r="C1" s="443"/>
      <c r="D1" s="443"/>
      <c r="E1" s="219"/>
      <c r="F1" s="219"/>
      <c r="G1" s="219"/>
      <c r="H1" s="219"/>
      <c r="I1" s="443"/>
      <c r="J1" s="219"/>
      <c r="K1" s="219"/>
      <c r="L1" s="219"/>
      <c r="M1" s="458" t="s">
        <v>308</v>
      </c>
    </row>
    <row r="2" spans="1:14" s="70" customFormat="1" ht="23.25" customHeight="1">
      <c r="A2" s="215"/>
      <c r="B2" s="219"/>
      <c r="C2" s="443"/>
      <c r="D2" s="443"/>
      <c r="E2" s="219"/>
      <c r="F2" s="457" t="s">
        <v>1</v>
      </c>
      <c r="G2" s="219"/>
      <c r="H2" s="219"/>
      <c r="I2" s="443"/>
      <c r="J2" s="219"/>
      <c r="K2" s="219"/>
      <c r="L2" s="219"/>
      <c r="M2" s="444"/>
    </row>
    <row r="3" spans="1:14" s="70" customFormat="1" ht="24.75" customHeight="1">
      <c r="A3" s="215"/>
      <c r="B3" s="612" t="s">
        <v>329</v>
      </c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</row>
    <row r="4" spans="1:14" s="70" customFormat="1" ht="12.75" customHeight="1">
      <c r="A4" s="215"/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4" t="s">
        <v>36</v>
      </c>
    </row>
    <row r="5" spans="1:14" s="70" customFormat="1" ht="51" customHeight="1">
      <c r="A5" s="547" t="s">
        <v>174</v>
      </c>
      <c r="B5" s="550" t="s">
        <v>88</v>
      </c>
      <c r="C5" s="551" t="s">
        <v>175</v>
      </c>
      <c r="D5" s="545" t="s">
        <v>55</v>
      </c>
      <c r="E5" s="546" t="s">
        <v>6</v>
      </c>
      <c r="F5" s="546"/>
      <c r="G5" s="546"/>
      <c r="H5" s="546"/>
      <c r="I5" s="545" t="s">
        <v>176</v>
      </c>
      <c r="J5" s="546" t="s">
        <v>6</v>
      </c>
      <c r="K5" s="546"/>
      <c r="L5" s="546"/>
      <c r="M5" s="546"/>
      <c r="N5" s="216"/>
    </row>
    <row r="6" spans="1:14" s="70" customFormat="1" ht="15.75" hidden="1" customHeight="1">
      <c r="A6" s="548"/>
      <c r="B6" s="550"/>
      <c r="C6" s="551"/>
      <c r="D6" s="545"/>
      <c r="E6" s="551" t="s">
        <v>92</v>
      </c>
      <c r="F6" s="551"/>
      <c r="G6" s="442"/>
      <c r="H6" s="442"/>
      <c r="I6" s="545"/>
      <c r="J6" s="551" t="s">
        <v>92</v>
      </c>
      <c r="K6" s="551"/>
      <c r="L6" s="551"/>
      <c r="M6" s="551"/>
      <c r="N6" s="217"/>
    </row>
    <row r="7" spans="1:14" s="70" customFormat="1" ht="15.75" hidden="1" customHeight="1">
      <c r="A7" s="548"/>
      <c r="B7" s="550"/>
      <c r="C7" s="551"/>
      <c r="D7" s="545"/>
      <c r="E7" s="442">
        <v>1</v>
      </c>
      <c r="F7" s="442">
        <v>5</v>
      </c>
      <c r="G7" s="442"/>
      <c r="H7" s="442"/>
      <c r="I7" s="545"/>
      <c r="J7" s="442">
        <v>1</v>
      </c>
      <c r="K7" s="442"/>
      <c r="L7" s="442">
        <v>2</v>
      </c>
      <c r="M7" s="442">
        <v>5</v>
      </c>
      <c r="N7" s="216"/>
    </row>
    <row r="8" spans="1:14" s="219" customFormat="1" ht="11.25" customHeight="1">
      <c r="A8" s="548"/>
      <c r="B8" s="550"/>
      <c r="C8" s="551"/>
      <c r="D8" s="545"/>
      <c r="E8" s="541" t="s">
        <v>99</v>
      </c>
      <c r="F8" s="541"/>
      <c r="G8" s="541"/>
      <c r="H8" s="541"/>
      <c r="I8" s="545"/>
      <c r="J8" s="541" t="s">
        <v>99</v>
      </c>
      <c r="K8" s="541"/>
      <c r="L8" s="541"/>
      <c r="M8" s="541"/>
      <c r="N8" s="218"/>
    </row>
    <row r="9" spans="1:14" s="70" customFormat="1" ht="17.25" customHeight="1">
      <c r="A9" s="549"/>
      <c r="B9" s="550"/>
      <c r="C9" s="551"/>
      <c r="D9" s="545"/>
      <c r="E9" s="447" t="s">
        <v>100</v>
      </c>
      <c r="F9" s="447" t="s">
        <v>104</v>
      </c>
      <c r="G9" s="447" t="s">
        <v>161</v>
      </c>
      <c r="H9" s="447" t="s">
        <v>162</v>
      </c>
      <c r="I9" s="545"/>
      <c r="J9" s="447" t="s">
        <v>105</v>
      </c>
      <c r="K9" s="447" t="s">
        <v>108</v>
      </c>
      <c r="L9" s="447" t="s">
        <v>106</v>
      </c>
      <c r="M9" s="447" t="s">
        <v>109</v>
      </c>
    </row>
    <row r="10" spans="1:14" s="70" customFormat="1" ht="14.25" customHeight="1">
      <c r="A10" s="220"/>
      <c r="B10" s="442">
        <v>1</v>
      </c>
      <c r="C10" s="442">
        <v>2</v>
      </c>
      <c r="D10" s="442">
        <v>3</v>
      </c>
      <c r="E10" s="442">
        <v>4</v>
      </c>
      <c r="F10" s="442">
        <v>5</v>
      </c>
      <c r="G10" s="442">
        <v>6</v>
      </c>
      <c r="H10" s="442">
        <v>7</v>
      </c>
      <c r="I10" s="442">
        <v>8</v>
      </c>
      <c r="J10" s="442">
        <v>9</v>
      </c>
      <c r="K10" s="447" t="s">
        <v>85</v>
      </c>
      <c r="L10" s="447" t="s">
        <v>177</v>
      </c>
      <c r="M10" s="447" t="s">
        <v>178</v>
      </c>
    </row>
    <row r="11" spans="1:14" s="70" customFormat="1" ht="19.5" customHeight="1">
      <c r="A11" s="220"/>
      <c r="B11" s="442" t="s">
        <v>89</v>
      </c>
      <c r="C11" s="448">
        <f>D11+I11</f>
        <v>65218.2</v>
      </c>
      <c r="D11" s="448">
        <f>E11+F11+G11+H11</f>
        <v>35396.800000000003</v>
      </c>
      <c r="E11" s="448">
        <f>SUM(E13:E30)</f>
        <v>2676.4</v>
      </c>
      <c r="F11" s="448">
        <f>SUM(F13:F30)</f>
        <v>1527.9</v>
      </c>
      <c r="G11" s="448">
        <f>G12</f>
        <v>23930.799999999999</v>
      </c>
      <c r="H11" s="448">
        <f>SUM(H13:H30)</f>
        <v>7261.7000000000007</v>
      </c>
      <c r="I11" s="448">
        <f>J11+K11+L11+M11</f>
        <v>29821.399999999998</v>
      </c>
      <c r="J11" s="448">
        <f>SUM(J13:J30)</f>
        <v>17844.8</v>
      </c>
      <c r="K11" s="448">
        <f>K19+K29</f>
        <v>7112.9</v>
      </c>
      <c r="L11" s="448">
        <f>SUM(L13:L30)</f>
        <v>231</v>
      </c>
      <c r="M11" s="448">
        <f>SUM(M13:M30)</f>
        <v>4632.7</v>
      </c>
    </row>
    <row r="12" spans="1:14" s="70" customFormat="1" ht="36" customHeight="1">
      <c r="A12" s="222" t="s">
        <v>179</v>
      </c>
      <c r="B12" s="413" t="s">
        <v>180</v>
      </c>
      <c r="C12" s="448">
        <f>D12+I12</f>
        <v>23930.799999999999</v>
      </c>
      <c r="D12" s="448">
        <f>E12+F12+G12+H12</f>
        <v>23930.799999999999</v>
      </c>
      <c r="E12" s="448"/>
      <c r="F12" s="448"/>
      <c r="G12" s="449">
        <v>23930.799999999999</v>
      </c>
      <c r="H12" s="448"/>
      <c r="I12" s="448">
        <f>J12+L12+M12</f>
        <v>0</v>
      </c>
      <c r="J12" s="448"/>
      <c r="K12" s="448"/>
      <c r="L12" s="448"/>
      <c r="M12" s="448"/>
    </row>
    <row r="13" spans="1:14" s="70" customFormat="1" ht="31.5" customHeight="1">
      <c r="A13" s="222" t="s">
        <v>48</v>
      </c>
      <c r="B13" s="413" t="s">
        <v>181</v>
      </c>
      <c r="C13" s="448">
        <f>H13</f>
        <v>2255</v>
      </c>
      <c r="D13" s="448">
        <f>H13</f>
        <v>2255</v>
      </c>
      <c r="E13" s="448"/>
      <c r="F13" s="448"/>
      <c r="G13" s="448"/>
      <c r="H13" s="449">
        <v>2255</v>
      </c>
      <c r="I13" s="448">
        <f t="shared" ref="I13:I30" si="0">J13+L13+M13</f>
        <v>0</v>
      </c>
      <c r="J13" s="448"/>
      <c r="K13" s="448"/>
      <c r="L13" s="448"/>
      <c r="M13" s="448"/>
    </row>
    <row r="14" spans="1:14" s="70" customFormat="1" ht="21" customHeight="1">
      <c r="A14" s="222" t="s">
        <v>182</v>
      </c>
      <c r="B14" s="413" t="s">
        <v>110</v>
      </c>
      <c r="C14" s="448">
        <f>D14+I14</f>
        <v>2600.8000000000002</v>
      </c>
      <c r="D14" s="448">
        <v>1003.7</v>
      </c>
      <c r="E14" s="449">
        <v>1003.7</v>
      </c>
      <c r="F14" s="449"/>
      <c r="G14" s="449"/>
      <c r="H14" s="449"/>
      <c r="I14" s="448">
        <f>J14+L14+M14</f>
        <v>1597.1</v>
      </c>
      <c r="J14" s="449">
        <v>1597.1</v>
      </c>
      <c r="K14" s="449"/>
      <c r="L14" s="449"/>
      <c r="M14" s="449"/>
    </row>
    <row r="15" spans="1:14" s="70" customFormat="1" ht="33" customHeight="1">
      <c r="A15" s="222" t="s">
        <v>49</v>
      </c>
      <c r="B15" s="450" t="s">
        <v>111</v>
      </c>
      <c r="C15" s="448">
        <f t="shared" ref="C15:C27" si="1">D15+I15</f>
        <v>300.3</v>
      </c>
      <c r="D15" s="448">
        <f t="shared" ref="D15:D30" si="2">E15+F15+G15+H15</f>
        <v>300.3</v>
      </c>
      <c r="E15" s="449">
        <v>300.3</v>
      </c>
      <c r="F15" s="449"/>
      <c r="G15" s="449"/>
      <c r="H15" s="449"/>
      <c r="I15" s="448">
        <f t="shared" si="0"/>
        <v>0</v>
      </c>
      <c r="J15" s="449"/>
      <c r="K15" s="449"/>
      <c r="L15" s="449"/>
      <c r="M15" s="449"/>
    </row>
    <row r="16" spans="1:14" s="70" customFormat="1" ht="16.5" customHeight="1">
      <c r="A16" s="222" t="s">
        <v>183</v>
      </c>
      <c r="B16" s="413" t="s">
        <v>114</v>
      </c>
      <c r="C16" s="448">
        <f t="shared" si="1"/>
        <v>10993</v>
      </c>
      <c r="D16" s="448">
        <f t="shared" si="2"/>
        <v>0</v>
      </c>
      <c r="E16" s="449"/>
      <c r="F16" s="449"/>
      <c r="G16" s="449"/>
      <c r="H16" s="449"/>
      <c r="I16" s="448">
        <f t="shared" si="0"/>
        <v>10993</v>
      </c>
      <c r="J16" s="449">
        <v>10993</v>
      </c>
      <c r="K16" s="449"/>
      <c r="L16" s="449"/>
      <c r="M16" s="449"/>
    </row>
    <row r="17" spans="1:13" s="70" customFormat="1" ht="18.75" customHeight="1">
      <c r="A17" s="222" t="s">
        <v>51</v>
      </c>
      <c r="B17" s="413" t="s">
        <v>116</v>
      </c>
      <c r="C17" s="448">
        <f t="shared" si="1"/>
        <v>2935.2</v>
      </c>
      <c r="D17" s="448">
        <f t="shared" si="2"/>
        <v>1372.4</v>
      </c>
      <c r="E17" s="449">
        <v>1372.4</v>
      </c>
      <c r="F17" s="449"/>
      <c r="G17" s="449"/>
      <c r="H17" s="449"/>
      <c r="I17" s="448">
        <f t="shared" si="0"/>
        <v>1562.8</v>
      </c>
      <c r="J17" s="449">
        <v>1562.8</v>
      </c>
      <c r="K17" s="449"/>
      <c r="L17" s="449"/>
      <c r="M17" s="449"/>
    </row>
    <row r="18" spans="1:13" s="70" customFormat="1" ht="20.25" customHeight="1">
      <c r="A18" s="222" t="s">
        <v>184</v>
      </c>
      <c r="B18" s="413" t="s">
        <v>117</v>
      </c>
      <c r="C18" s="448">
        <f>D18+I18</f>
        <v>231</v>
      </c>
      <c r="D18" s="448">
        <f>E18+F18+G18+H18</f>
        <v>0</v>
      </c>
      <c r="E18" s="449"/>
      <c r="F18" s="449"/>
      <c r="G18" s="449"/>
      <c r="H18" s="449"/>
      <c r="I18" s="448">
        <f>J18+L18+M18</f>
        <v>231</v>
      </c>
      <c r="J18" s="449"/>
      <c r="K18" s="449"/>
      <c r="L18" s="449">
        <v>231</v>
      </c>
      <c r="M18" s="449"/>
    </row>
    <row r="19" spans="1:13" s="70" customFormat="1" ht="31.5">
      <c r="A19" s="222" t="s">
        <v>85</v>
      </c>
      <c r="B19" s="413" t="s">
        <v>185</v>
      </c>
      <c r="C19" s="448">
        <f t="shared" si="1"/>
        <v>662.9</v>
      </c>
      <c r="D19" s="448">
        <f t="shared" si="2"/>
        <v>0</v>
      </c>
      <c r="E19" s="449"/>
      <c r="F19" s="449"/>
      <c r="G19" s="449"/>
      <c r="H19" s="449"/>
      <c r="I19" s="448">
        <f>J19+L19+M19+K19</f>
        <v>662.9</v>
      </c>
      <c r="J19" s="449"/>
      <c r="K19" s="449">
        <v>662.9</v>
      </c>
      <c r="L19" s="449"/>
      <c r="M19" s="449"/>
    </row>
    <row r="20" spans="1:13" s="70" customFormat="1" ht="30" customHeight="1">
      <c r="A20" s="222" t="s">
        <v>177</v>
      </c>
      <c r="B20" s="413" t="s">
        <v>120</v>
      </c>
      <c r="C20" s="448">
        <f>D20+I20</f>
        <v>2105</v>
      </c>
      <c r="D20" s="448">
        <f>E20+F20+G20+H20</f>
        <v>0</v>
      </c>
      <c r="E20" s="449"/>
      <c r="F20" s="449"/>
      <c r="G20" s="449"/>
      <c r="H20" s="449"/>
      <c r="I20" s="448">
        <f>J20+L20+M20</f>
        <v>2105</v>
      </c>
      <c r="J20" s="449">
        <v>2105</v>
      </c>
      <c r="K20" s="449"/>
      <c r="L20" s="449"/>
      <c r="M20" s="449"/>
    </row>
    <row r="21" spans="1:13" s="70" customFormat="1" ht="19.5" customHeight="1">
      <c r="A21" s="222" t="s">
        <v>178</v>
      </c>
      <c r="B21" s="413" t="s">
        <v>153</v>
      </c>
      <c r="C21" s="448">
        <f t="shared" si="1"/>
        <v>1586.9</v>
      </c>
      <c r="D21" s="448">
        <f t="shared" si="2"/>
        <v>0</v>
      </c>
      <c r="E21" s="449"/>
      <c r="F21" s="449"/>
      <c r="G21" s="449"/>
      <c r="H21" s="449"/>
      <c r="I21" s="448">
        <f t="shared" si="0"/>
        <v>1586.9</v>
      </c>
      <c r="J21" s="449">
        <v>1586.9</v>
      </c>
      <c r="K21" s="449"/>
      <c r="L21" s="449"/>
      <c r="M21" s="449"/>
    </row>
    <row r="22" spans="1:13" s="70" customFormat="1" ht="31.5" hidden="1">
      <c r="A22" s="222" t="s">
        <v>186</v>
      </c>
      <c r="B22" s="413" t="s">
        <v>118</v>
      </c>
      <c r="C22" s="448">
        <f t="shared" si="1"/>
        <v>0</v>
      </c>
      <c r="D22" s="448">
        <f t="shared" si="2"/>
        <v>0</v>
      </c>
      <c r="E22" s="449"/>
      <c r="F22" s="449"/>
      <c r="G22" s="449"/>
      <c r="H22" s="449"/>
      <c r="I22" s="448">
        <f t="shared" si="0"/>
        <v>0</v>
      </c>
      <c r="J22" s="449"/>
      <c r="K22" s="449"/>
      <c r="L22" s="449"/>
      <c r="M22" s="449"/>
    </row>
    <row r="23" spans="1:13" s="70" customFormat="1" ht="21.75" customHeight="1">
      <c r="A23" s="222" t="s">
        <v>187</v>
      </c>
      <c r="B23" s="413" t="s">
        <v>123</v>
      </c>
      <c r="C23" s="448">
        <f t="shared" si="1"/>
        <v>195.9</v>
      </c>
      <c r="D23" s="448">
        <f t="shared" si="2"/>
        <v>195.9</v>
      </c>
      <c r="E23" s="449"/>
      <c r="F23" s="449">
        <v>195.9</v>
      </c>
      <c r="G23" s="449"/>
      <c r="H23" s="449"/>
      <c r="I23" s="448">
        <f t="shared" si="0"/>
        <v>0</v>
      </c>
      <c r="J23" s="449"/>
      <c r="K23" s="449"/>
      <c r="L23" s="449"/>
      <c r="M23" s="449"/>
    </row>
    <row r="24" spans="1:13" s="70" customFormat="1" ht="31.5">
      <c r="A24" s="222" t="s">
        <v>188</v>
      </c>
      <c r="B24" s="413" t="s">
        <v>124</v>
      </c>
      <c r="C24" s="448">
        <f t="shared" si="1"/>
        <v>5264.7</v>
      </c>
      <c r="D24" s="448">
        <f t="shared" si="2"/>
        <v>632</v>
      </c>
      <c r="E24" s="449"/>
      <c r="F24" s="449">
        <v>632</v>
      </c>
      <c r="G24" s="449"/>
      <c r="H24" s="449"/>
      <c r="I24" s="448">
        <f t="shared" si="0"/>
        <v>4632.7</v>
      </c>
      <c r="J24" s="449"/>
      <c r="K24" s="449"/>
      <c r="L24" s="449"/>
      <c r="M24" s="449">
        <v>4632.7</v>
      </c>
    </row>
    <row r="25" spans="1:13" s="70" customFormat="1" ht="19.5" customHeight="1">
      <c r="A25" s="222" t="s">
        <v>57</v>
      </c>
      <c r="B25" s="413" t="s">
        <v>155</v>
      </c>
      <c r="C25" s="448">
        <f t="shared" si="1"/>
        <v>700</v>
      </c>
      <c r="D25" s="448">
        <f t="shared" si="2"/>
        <v>700</v>
      </c>
      <c r="E25" s="449"/>
      <c r="F25" s="449">
        <v>700</v>
      </c>
      <c r="G25" s="449"/>
      <c r="H25" s="449"/>
      <c r="I25" s="448">
        <f t="shared" si="0"/>
        <v>0</v>
      </c>
      <c r="J25" s="449"/>
      <c r="K25" s="449"/>
      <c r="L25" s="449"/>
      <c r="M25" s="449"/>
    </row>
    <row r="26" spans="1:13" s="70" customFormat="1" ht="31.5">
      <c r="A26" s="222" t="s">
        <v>189</v>
      </c>
      <c r="B26" s="413" t="s">
        <v>190</v>
      </c>
      <c r="C26" s="448">
        <f t="shared" si="1"/>
        <v>0</v>
      </c>
      <c r="D26" s="448">
        <f t="shared" si="2"/>
        <v>0</v>
      </c>
      <c r="E26" s="449"/>
      <c r="F26" s="449"/>
      <c r="G26" s="449"/>
      <c r="H26" s="449"/>
      <c r="I26" s="448">
        <f t="shared" si="0"/>
        <v>0</v>
      </c>
      <c r="J26" s="449"/>
      <c r="K26" s="449"/>
      <c r="L26" s="449"/>
      <c r="M26" s="449"/>
    </row>
    <row r="27" spans="1:13" s="70" customFormat="1" ht="24.75" customHeight="1">
      <c r="A27" s="222" t="s">
        <v>191</v>
      </c>
      <c r="B27" s="224" t="s">
        <v>192</v>
      </c>
      <c r="C27" s="448">
        <f t="shared" si="1"/>
        <v>4868.1000000000004</v>
      </c>
      <c r="D27" s="448">
        <f t="shared" si="2"/>
        <v>4868.1000000000004</v>
      </c>
      <c r="E27" s="83"/>
      <c r="F27" s="83"/>
      <c r="G27" s="83"/>
      <c r="H27" s="83">
        <v>4868.1000000000004</v>
      </c>
      <c r="I27" s="448">
        <f t="shared" si="0"/>
        <v>0</v>
      </c>
      <c r="J27" s="451"/>
      <c r="K27" s="451"/>
      <c r="L27" s="451"/>
      <c r="M27" s="451"/>
    </row>
    <row r="28" spans="1:13" s="70" customFormat="1" ht="30" customHeight="1">
      <c r="A28" s="222" t="s">
        <v>68</v>
      </c>
      <c r="B28" s="224" t="s">
        <v>193</v>
      </c>
      <c r="C28" s="448">
        <f>H28</f>
        <v>138.6</v>
      </c>
      <c r="D28" s="448"/>
      <c r="E28" s="83"/>
      <c r="F28" s="83"/>
      <c r="G28" s="83"/>
      <c r="H28" s="83">
        <v>138.6</v>
      </c>
      <c r="I28" s="448"/>
      <c r="J28" s="451"/>
      <c r="K28" s="451"/>
      <c r="L28" s="451"/>
      <c r="M28" s="451"/>
    </row>
    <row r="29" spans="1:13" s="70" customFormat="1" ht="32.25" customHeight="1">
      <c r="A29" s="222" t="s">
        <v>194</v>
      </c>
      <c r="B29" s="224" t="s">
        <v>195</v>
      </c>
      <c r="C29" s="448">
        <f>D29+I29</f>
        <v>6450</v>
      </c>
      <c r="D29" s="448">
        <f>E29+F29+G29+H29</f>
        <v>0</v>
      </c>
      <c r="E29" s="83"/>
      <c r="F29" s="83"/>
      <c r="G29" s="83"/>
      <c r="H29" s="83"/>
      <c r="I29" s="448">
        <f>K29</f>
        <v>6450</v>
      </c>
      <c r="J29" s="448"/>
      <c r="K29" s="83">
        <v>6450</v>
      </c>
      <c r="L29" s="451"/>
      <c r="M29" s="451"/>
    </row>
    <row r="30" spans="1:13" s="70" customFormat="1" ht="31.5" hidden="1">
      <c r="A30" s="222" t="s">
        <v>194</v>
      </c>
      <c r="B30" s="413" t="s">
        <v>180</v>
      </c>
      <c r="C30" s="448">
        <f>D30+I30</f>
        <v>26005.9</v>
      </c>
      <c r="D30" s="448">
        <f t="shared" si="2"/>
        <v>26005.9</v>
      </c>
      <c r="E30" s="448"/>
      <c r="F30" s="448"/>
      <c r="G30" s="449">
        <v>26005.9</v>
      </c>
      <c r="H30" s="448"/>
      <c r="I30" s="448">
        <f t="shared" si="0"/>
        <v>0</v>
      </c>
      <c r="J30" s="448"/>
      <c r="K30" s="448"/>
      <c r="L30" s="448"/>
      <c r="M30" s="448"/>
    </row>
    <row r="31" spans="1:13" s="88" customFormat="1" ht="13.5" customHeight="1">
      <c r="A31" s="227"/>
      <c r="B31" s="452" t="s">
        <v>129</v>
      </c>
      <c r="C31" s="453"/>
      <c r="D31" s="453"/>
      <c r="E31" s="452"/>
      <c r="F31" s="452"/>
      <c r="G31" s="452"/>
      <c r="H31" s="452"/>
      <c r="I31" s="454"/>
      <c r="J31" s="452"/>
      <c r="K31" s="452"/>
      <c r="L31" s="452"/>
      <c r="M31" s="452"/>
    </row>
    <row r="32" spans="1:13" s="70" customFormat="1" ht="21.75" customHeight="1">
      <c r="A32" s="215"/>
      <c r="B32" s="455"/>
      <c r="C32" s="455"/>
      <c r="D32" s="455"/>
      <c r="E32" s="455"/>
      <c r="F32" s="219"/>
      <c r="G32" s="219"/>
      <c r="H32" s="219"/>
      <c r="I32" s="456"/>
      <c r="J32" s="456"/>
      <c r="K32" s="456"/>
      <c r="L32" s="455"/>
      <c r="M32" s="456"/>
    </row>
  </sheetData>
  <mergeCells count="12">
    <mergeCell ref="E8:H8"/>
    <mergeCell ref="J8:M8"/>
    <mergeCell ref="B3:M3"/>
    <mergeCell ref="A5:A9"/>
    <mergeCell ref="B5:B9"/>
    <mergeCell ref="C5:C9"/>
    <mergeCell ref="D5:D9"/>
    <mergeCell ref="E5:H5"/>
    <mergeCell ref="I5:I9"/>
    <mergeCell ref="J5:M5"/>
    <mergeCell ref="E6:F6"/>
    <mergeCell ref="J6:M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showZeros="0" zoomScale="130" zoomScaleNormal="130" zoomScalePageLayoutView="90" workbookViewId="0">
      <selection activeCell="G13" sqref="G13"/>
    </sheetView>
  </sheetViews>
  <sheetFormatPr defaultRowHeight="15"/>
  <cols>
    <col min="1" max="1" width="56" customWidth="1"/>
    <col min="2" max="2" width="12.7109375" customWidth="1"/>
    <col min="3" max="3" width="12.42578125" customWidth="1"/>
    <col min="5" max="5" width="17.28515625" hidden="1" customWidth="1"/>
    <col min="257" max="257" width="56" customWidth="1"/>
    <col min="258" max="258" width="12.7109375" customWidth="1"/>
    <col min="259" max="259" width="12.42578125" customWidth="1"/>
    <col min="261" max="261" width="0" hidden="1" customWidth="1"/>
    <col min="513" max="513" width="56" customWidth="1"/>
    <col min="514" max="514" width="12.7109375" customWidth="1"/>
    <col min="515" max="515" width="12.42578125" customWidth="1"/>
    <col min="517" max="517" width="0" hidden="1" customWidth="1"/>
    <col min="769" max="769" width="56" customWidth="1"/>
    <col min="770" max="770" width="12.7109375" customWidth="1"/>
    <col min="771" max="771" width="12.42578125" customWidth="1"/>
    <col min="773" max="773" width="0" hidden="1" customWidth="1"/>
    <col min="1025" max="1025" width="56" customWidth="1"/>
    <col min="1026" max="1026" width="12.7109375" customWidth="1"/>
    <col min="1027" max="1027" width="12.42578125" customWidth="1"/>
    <col min="1029" max="1029" width="0" hidden="1" customWidth="1"/>
    <col min="1281" max="1281" width="56" customWidth="1"/>
    <col min="1282" max="1282" width="12.7109375" customWidth="1"/>
    <col min="1283" max="1283" width="12.42578125" customWidth="1"/>
    <col min="1285" max="1285" width="0" hidden="1" customWidth="1"/>
    <col min="1537" max="1537" width="56" customWidth="1"/>
    <col min="1538" max="1538" width="12.7109375" customWidth="1"/>
    <col min="1539" max="1539" width="12.42578125" customWidth="1"/>
    <col min="1541" max="1541" width="0" hidden="1" customWidth="1"/>
    <col min="1793" max="1793" width="56" customWidth="1"/>
    <col min="1794" max="1794" width="12.7109375" customWidth="1"/>
    <col min="1795" max="1795" width="12.42578125" customWidth="1"/>
    <col min="1797" max="1797" width="0" hidden="1" customWidth="1"/>
    <col min="2049" max="2049" width="56" customWidth="1"/>
    <col min="2050" max="2050" width="12.7109375" customWidth="1"/>
    <col min="2051" max="2051" width="12.42578125" customWidth="1"/>
    <col min="2053" max="2053" width="0" hidden="1" customWidth="1"/>
    <col min="2305" max="2305" width="56" customWidth="1"/>
    <col min="2306" max="2306" width="12.7109375" customWidth="1"/>
    <col min="2307" max="2307" width="12.42578125" customWidth="1"/>
    <col min="2309" max="2309" width="0" hidden="1" customWidth="1"/>
    <col min="2561" max="2561" width="56" customWidth="1"/>
    <col min="2562" max="2562" width="12.7109375" customWidth="1"/>
    <col min="2563" max="2563" width="12.42578125" customWidth="1"/>
    <col min="2565" max="2565" width="0" hidden="1" customWidth="1"/>
    <col min="2817" max="2817" width="56" customWidth="1"/>
    <col min="2818" max="2818" width="12.7109375" customWidth="1"/>
    <col min="2819" max="2819" width="12.42578125" customWidth="1"/>
    <col min="2821" max="2821" width="0" hidden="1" customWidth="1"/>
    <col min="3073" max="3073" width="56" customWidth="1"/>
    <col min="3074" max="3074" width="12.7109375" customWidth="1"/>
    <col min="3075" max="3075" width="12.42578125" customWidth="1"/>
    <col min="3077" max="3077" width="0" hidden="1" customWidth="1"/>
    <col min="3329" max="3329" width="56" customWidth="1"/>
    <col min="3330" max="3330" width="12.7109375" customWidth="1"/>
    <col min="3331" max="3331" width="12.42578125" customWidth="1"/>
    <col min="3333" max="3333" width="0" hidden="1" customWidth="1"/>
    <col min="3585" max="3585" width="56" customWidth="1"/>
    <col min="3586" max="3586" width="12.7109375" customWidth="1"/>
    <col min="3587" max="3587" width="12.42578125" customWidth="1"/>
    <col min="3589" max="3589" width="0" hidden="1" customWidth="1"/>
    <col min="3841" max="3841" width="56" customWidth="1"/>
    <col min="3842" max="3842" width="12.7109375" customWidth="1"/>
    <col min="3843" max="3843" width="12.42578125" customWidth="1"/>
    <col min="3845" max="3845" width="0" hidden="1" customWidth="1"/>
    <col min="4097" max="4097" width="56" customWidth="1"/>
    <col min="4098" max="4098" width="12.7109375" customWidth="1"/>
    <col min="4099" max="4099" width="12.42578125" customWidth="1"/>
    <col min="4101" max="4101" width="0" hidden="1" customWidth="1"/>
    <col min="4353" max="4353" width="56" customWidth="1"/>
    <col min="4354" max="4354" width="12.7109375" customWidth="1"/>
    <col min="4355" max="4355" width="12.42578125" customWidth="1"/>
    <col min="4357" max="4357" width="0" hidden="1" customWidth="1"/>
    <col min="4609" max="4609" width="56" customWidth="1"/>
    <col min="4610" max="4610" width="12.7109375" customWidth="1"/>
    <col min="4611" max="4611" width="12.42578125" customWidth="1"/>
    <col min="4613" max="4613" width="0" hidden="1" customWidth="1"/>
    <col min="4865" max="4865" width="56" customWidth="1"/>
    <col min="4866" max="4866" width="12.7109375" customWidth="1"/>
    <col min="4867" max="4867" width="12.42578125" customWidth="1"/>
    <col min="4869" max="4869" width="0" hidden="1" customWidth="1"/>
    <col min="5121" max="5121" width="56" customWidth="1"/>
    <col min="5122" max="5122" width="12.7109375" customWidth="1"/>
    <col min="5123" max="5123" width="12.42578125" customWidth="1"/>
    <col min="5125" max="5125" width="0" hidden="1" customWidth="1"/>
    <col min="5377" max="5377" width="56" customWidth="1"/>
    <col min="5378" max="5378" width="12.7109375" customWidth="1"/>
    <col min="5379" max="5379" width="12.42578125" customWidth="1"/>
    <col min="5381" max="5381" width="0" hidden="1" customWidth="1"/>
    <col min="5633" max="5633" width="56" customWidth="1"/>
    <col min="5634" max="5634" width="12.7109375" customWidth="1"/>
    <col min="5635" max="5635" width="12.42578125" customWidth="1"/>
    <col min="5637" max="5637" width="0" hidden="1" customWidth="1"/>
    <col min="5889" max="5889" width="56" customWidth="1"/>
    <col min="5890" max="5890" width="12.7109375" customWidth="1"/>
    <col min="5891" max="5891" width="12.42578125" customWidth="1"/>
    <col min="5893" max="5893" width="0" hidden="1" customWidth="1"/>
    <col min="6145" max="6145" width="56" customWidth="1"/>
    <col min="6146" max="6146" width="12.7109375" customWidth="1"/>
    <col min="6147" max="6147" width="12.42578125" customWidth="1"/>
    <col min="6149" max="6149" width="0" hidden="1" customWidth="1"/>
    <col min="6401" max="6401" width="56" customWidth="1"/>
    <col min="6402" max="6402" width="12.7109375" customWidth="1"/>
    <col min="6403" max="6403" width="12.42578125" customWidth="1"/>
    <col min="6405" max="6405" width="0" hidden="1" customWidth="1"/>
    <col min="6657" max="6657" width="56" customWidth="1"/>
    <col min="6658" max="6658" width="12.7109375" customWidth="1"/>
    <col min="6659" max="6659" width="12.42578125" customWidth="1"/>
    <col min="6661" max="6661" width="0" hidden="1" customWidth="1"/>
    <col min="6913" max="6913" width="56" customWidth="1"/>
    <col min="6914" max="6914" width="12.7109375" customWidth="1"/>
    <col min="6915" max="6915" width="12.42578125" customWidth="1"/>
    <col min="6917" max="6917" width="0" hidden="1" customWidth="1"/>
    <col min="7169" max="7169" width="56" customWidth="1"/>
    <col min="7170" max="7170" width="12.7109375" customWidth="1"/>
    <col min="7171" max="7171" width="12.42578125" customWidth="1"/>
    <col min="7173" max="7173" width="0" hidden="1" customWidth="1"/>
    <col min="7425" max="7425" width="56" customWidth="1"/>
    <col min="7426" max="7426" width="12.7109375" customWidth="1"/>
    <col min="7427" max="7427" width="12.42578125" customWidth="1"/>
    <col min="7429" max="7429" width="0" hidden="1" customWidth="1"/>
    <col min="7681" max="7681" width="56" customWidth="1"/>
    <col min="7682" max="7682" width="12.7109375" customWidth="1"/>
    <col min="7683" max="7683" width="12.42578125" customWidth="1"/>
    <col min="7685" max="7685" width="0" hidden="1" customWidth="1"/>
    <col min="7937" max="7937" width="56" customWidth="1"/>
    <col min="7938" max="7938" width="12.7109375" customWidth="1"/>
    <col min="7939" max="7939" width="12.42578125" customWidth="1"/>
    <col min="7941" max="7941" width="0" hidden="1" customWidth="1"/>
    <col min="8193" max="8193" width="56" customWidth="1"/>
    <col min="8194" max="8194" width="12.7109375" customWidth="1"/>
    <col min="8195" max="8195" width="12.42578125" customWidth="1"/>
    <col min="8197" max="8197" width="0" hidden="1" customWidth="1"/>
    <col min="8449" max="8449" width="56" customWidth="1"/>
    <col min="8450" max="8450" width="12.7109375" customWidth="1"/>
    <col min="8451" max="8451" width="12.42578125" customWidth="1"/>
    <col min="8453" max="8453" width="0" hidden="1" customWidth="1"/>
    <col min="8705" max="8705" width="56" customWidth="1"/>
    <col min="8706" max="8706" width="12.7109375" customWidth="1"/>
    <col min="8707" max="8707" width="12.42578125" customWidth="1"/>
    <col min="8709" max="8709" width="0" hidden="1" customWidth="1"/>
    <col min="8961" max="8961" width="56" customWidth="1"/>
    <col min="8962" max="8962" width="12.7109375" customWidth="1"/>
    <col min="8963" max="8963" width="12.42578125" customWidth="1"/>
    <col min="8965" max="8965" width="0" hidden="1" customWidth="1"/>
    <col min="9217" max="9217" width="56" customWidth="1"/>
    <col min="9218" max="9218" width="12.7109375" customWidth="1"/>
    <col min="9219" max="9219" width="12.42578125" customWidth="1"/>
    <col min="9221" max="9221" width="0" hidden="1" customWidth="1"/>
    <col min="9473" max="9473" width="56" customWidth="1"/>
    <col min="9474" max="9474" width="12.7109375" customWidth="1"/>
    <col min="9475" max="9475" width="12.42578125" customWidth="1"/>
    <col min="9477" max="9477" width="0" hidden="1" customWidth="1"/>
    <col min="9729" max="9729" width="56" customWidth="1"/>
    <col min="9730" max="9730" width="12.7109375" customWidth="1"/>
    <col min="9731" max="9731" width="12.42578125" customWidth="1"/>
    <col min="9733" max="9733" width="0" hidden="1" customWidth="1"/>
    <col min="9985" max="9985" width="56" customWidth="1"/>
    <col min="9986" max="9986" width="12.7109375" customWidth="1"/>
    <col min="9987" max="9987" width="12.42578125" customWidth="1"/>
    <col min="9989" max="9989" width="0" hidden="1" customWidth="1"/>
    <col min="10241" max="10241" width="56" customWidth="1"/>
    <col min="10242" max="10242" width="12.7109375" customWidth="1"/>
    <col min="10243" max="10243" width="12.42578125" customWidth="1"/>
    <col min="10245" max="10245" width="0" hidden="1" customWidth="1"/>
    <col min="10497" max="10497" width="56" customWidth="1"/>
    <col min="10498" max="10498" width="12.7109375" customWidth="1"/>
    <col min="10499" max="10499" width="12.42578125" customWidth="1"/>
    <col min="10501" max="10501" width="0" hidden="1" customWidth="1"/>
    <col min="10753" max="10753" width="56" customWidth="1"/>
    <col min="10754" max="10754" width="12.7109375" customWidth="1"/>
    <col min="10755" max="10755" width="12.42578125" customWidth="1"/>
    <col min="10757" max="10757" width="0" hidden="1" customWidth="1"/>
    <col min="11009" max="11009" width="56" customWidth="1"/>
    <col min="11010" max="11010" width="12.7109375" customWidth="1"/>
    <col min="11011" max="11011" width="12.42578125" customWidth="1"/>
    <col min="11013" max="11013" width="0" hidden="1" customWidth="1"/>
    <col min="11265" max="11265" width="56" customWidth="1"/>
    <col min="11266" max="11266" width="12.7109375" customWidth="1"/>
    <col min="11267" max="11267" width="12.42578125" customWidth="1"/>
    <col min="11269" max="11269" width="0" hidden="1" customWidth="1"/>
    <col min="11521" max="11521" width="56" customWidth="1"/>
    <col min="11522" max="11522" width="12.7109375" customWidth="1"/>
    <col min="11523" max="11523" width="12.42578125" customWidth="1"/>
    <col min="11525" max="11525" width="0" hidden="1" customWidth="1"/>
    <col min="11777" max="11777" width="56" customWidth="1"/>
    <col min="11778" max="11778" width="12.7109375" customWidth="1"/>
    <col min="11779" max="11779" width="12.42578125" customWidth="1"/>
    <col min="11781" max="11781" width="0" hidden="1" customWidth="1"/>
    <col min="12033" max="12033" width="56" customWidth="1"/>
    <col min="12034" max="12034" width="12.7109375" customWidth="1"/>
    <col min="12035" max="12035" width="12.42578125" customWidth="1"/>
    <col min="12037" max="12037" width="0" hidden="1" customWidth="1"/>
    <col min="12289" max="12289" width="56" customWidth="1"/>
    <col min="12290" max="12290" width="12.7109375" customWidth="1"/>
    <col min="12291" max="12291" width="12.42578125" customWidth="1"/>
    <col min="12293" max="12293" width="0" hidden="1" customWidth="1"/>
    <col min="12545" max="12545" width="56" customWidth="1"/>
    <col min="12546" max="12546" width="12.7109375" customWidth="1"/>
    <col min="12547" max="12547" width="12.42578125" customWidth="1"/>
    <col min="12549" max="12549" width="0" hidden="1" customWidth="1"/>
    <col min="12801" max="12801" width="56" customWidth="1"/>
    <col min="12802" max="12802" width="12.7109375" customWidth="1"/>
    <col min="12803" max="12803" width="12.42578125" customWidth="1"/>
    <col min="12805" max="12805" width="0" hidden="1" customWidth="1"/>
    <col min="13057" max="13057" width="56" customWidth="1"/>
    <col min="13058" max="13058" width="12.7109375" customWidth="1"/>
    <col min="13059" max="13059" width="12.42578125" customWidth="1"/>
    <col min="13061" max="13061" width="0" hidden="1" customWidth="1"/>
    <col min="13313" max="13313" width="56" customWidth="1"/>
    <col min="13314" max="13314" width="12.7109375" customWidth="1"/>
    <col min="13315" max="13315" width="12.42578125" customWidth="1"/>
    <col min="13317" max="13317" width="0" hidden="1" customWidth="1"/>
    <col min="13569" max="13569" width="56" customWidth="1"/>
    <col min="13570" max="13570" width="12.7109375" customWidth="1"/>
    <col min="13571" max="13571" width="12.42578125" customWidth="1"/>
    <col min="13573" max="13573" width="0" hidden="1" customWidth="1"/>
    <col min="13825" max="13825" width="56" customWidth="1"/>
    <col min="13826" max="13826" width="12.7109375" customWidth="1"/>
    <col min="13827" max="13827" width="12.42578125" customWidth="1"/>
    <col min="13829" max="13829" width="0" hidden="1" customWidth="1"/>
    <col min="14081" max="14081" width="56" customWidth="1"/>
    <col min="14082" max="14082" width="12.7109375" customWidth="1"/>
    <col min="14083" max="14083" width="12.42578125" customWidth="1"/>
    <col min="14085" max="14085" width="0" hidden="1" customWidth="1"/>
    <col min="14337" max="14337" width="56" customWidth="1"/>
    <col min="14338" max="14338" width="12.7109375" customWidth="1"/>
    <col min="14339" max="14339" width="12.42578125" customWidth="1"/>
    <col min="14341" max="14341" width="0" hidden="1" customWidth="1"/>
    <col min="14593" max="14593" width="56" customWidth="1"/>
    <col min="14594" max="14594" width="12.7109375" customWidth="1"/>
    <col min="14595" max="14595" width="12.42578125" customWidth="1"/>
    <col min="14597" max="14597" width="0" hidden="1" customWidth="1"/>
    <col min="14849" max="14849" width="56" customWidth="1"/>
    <col min="14850" max="14850" width="12.7109375" customWidth="1"/>
    <col min="14851" max="14851" width="12.42578125" customWidth="1"/>
    <col min="14853" max="14853" width="0" hidden="1" customWidth="1"/>
    <col min="15105" max="15105" width="56" customWidth="1"/>
    <col min="15106" max="15106" width="12.7109375" customWidth="1"/>
    <col min="15107" max="15107" width="12.42578125" customWidth="1"/>
    <col min="15109" max="15109" width="0" hidden="1" customWidth="1"/>
    <col min="15361" max="15361" width="56" customWidth="1"/>
    <col min="15362" max="15362" width="12.7109375" customWidth="1"/>
    <col min="15363" max="15363" width="12.42578125" customWidth="1"/>
    <col min="15365" max="15365" width="0" hidden="1" customWidth="1"/>
    <col min="15617" max="15617" width="56" customWidth="1"/>
    <col min="15618" max="15618" width="12.7109375" customWidth="1"/>
    <col min="15619" max="15619" width="12.42578125" customWidth="1"/>
    <col min="15621" max="15621" width="0" hidden="1" customWidth="1"/>
    <col min="15873" max="15873" width="56" customWidth="1"/>
    <col min="15874" max="15874" width="12.7109375" customWidth="1"/>
    <col min="15875" max="15875" width="12.42578125" customWidth="1"/>
    <col min="15877" max="15877" width="0" hidden="1" customWidth="1"/>
    <col min="16129" max="16129" width="56" customWidth="1"/>
    <col min="16130" max="16130" width="12.7109375" customWidth="1"/>
    <col min="16131" max="16131" width="12.42578125" customWidth="1"/>
    <col min="16133" max="16133" width="0" hidden="1" customWidth="1"/>
  </cols>
  <sheetData>
    <row r="1" spans="1:7" s="2" customFormat="1">
      <c r="A1" s="1"/>
      <c r="D1" s="410" t="s">
        <v>34</v>
      </c>
    </row>
    <row r="2" spans="1:7" s="2" customFormat="1">
      <c r="A2" s="500" t="s">
        <v>1</v>
      </c>
      <c r="B2" s="500"/>
      <c r="C2" s="500"/>
      <c r="D2" s="500"/>
      <c r="E2" s="500"/>
    </row>
    <row r="3" spans="1:7" s="2" customFormat="1" ht="29.25" customHeight="1">
      <c r="A3" s="501" t="s">
        <v>345</v>
      </c>
      <c r="B3" s="501"/>
      <c r="C3" s="501"/>
      <c r="D3" s="501"/>
      <c r="E3" s="3"/>
    </row>
    <row r="4" spans="1:7" s="2" customFormat="1">
      <c r="A4" s="4"/>
      <c r="B4" s="5"/>
      <c r="C4" s="5"/>
      <c r="D4" s="6"/>
      <c r="E4" s="4" t="s">
        <v>2</v>
      </c>
    </row>
    <row r="5" spans="1:7" s="2" customFormat="1">
      <c r="A5" s="502" t="s">
        <v>3</v>
      </c>
      <c r="B5" s="502" t="s">
        <v>4</v>
      </c>
      <c r="C5" s="503"/>
      <c r="D5" s="503"/>
      <c r="E5" s="4"/>
    </row>
    <row r="6" spans="1:7" s="2" customFormat="1" ht="13.5" customHeight="1">
      <c r="A6" s="502"/>
      <c r="B6" s="502" t="s">
        <v>5</v>
      </c>
      <c r="C6" s="502" t="s">
        <v>6</v>
      </c>
      <c r="D6" s="502"/>
      <c r="E6" s="4"/>
    </row>
    <row r="7" spans="1:7" s="9" customFormat="1" ht="14.45" customHeight="1">
      <c r="A7" s="502"/>
      <c r="B7" s="502"/>
      <c r="C7" s="7" t="s">
        <v>7</v>
      </c>
      <c r="D7" s="7" t="s">
        <v>8</v>
      </c>
      <c r="E7" s="8" t="s">
        <v>9</v>
      </c>
    </row>
    <row r="8" spans="1:7" s="2" customFormat="1">
      <c r="A8" s="10">
        <v>1</v>
      </c>
      <c r="B8" s="10">
        <v>2</v>
      </c>
      <c r="C8" s="10">
        <v>3</v>
      </c>
      <c r="D8" s="10">
        <v>4</v>
      </c>
      <c r="E8" s="11">
        <v>8</v>
      </c>
    </row>
    <row r="9" spans="1:7" s="2" customFormat="1">
      <c r="A9" s="12" t="s">
        <v>10</v>
      </c>
      <c r="B9" s="13">
        <f>B10+B29</f>
        <v>352562</v>
      </c>
      <c r="C9" s="10" t="s">
        <v>11</v>
      </c>
      <c r="D9" s="10" t="s">
        <v>11</v>
      </c>
      <c r="E9" s="11"/>
      <c r="F9" s="14"/>
    </row>
    <row r="10" spans="1:7" s="2" customFormat="1">
      <c r="A10" s="15" t="s">
        <v>12</v>
      </c>
      <c r="B10" s="16">
        <f>B25+B26+B28</f>
        <v>329722.3</v>
      </c>
      <c r="C10" s="16">
        <f>C25+C26+C28</f>
        <v>190429.90000000002</v>
      </c>
      <c r="D10" s="16">
        <f>D25+D26+D28</f>
        <v>139292.4</v>
      </c>
      <c r="E10" s="17"/>
      <c r="F10" s="14"/>
      <c r="G10" s="14"/>
    </row>
    <row r="11" spans="1:7" s="2" customFormat="1">
      <c r="A11" s="15" t="s">
        <v>13</v>
      </c>
      <c r="B11" s="478">
        <f t="shared" ref="B11:B17" si="0">C11+D11</f>
        <v>170064.3</v>
      </c>
      <c r="C11" s="479">
        <v>81669</v>
      </c>
      <c r="D11" s="479">
        <v>88395.3</v>
      </c>
      <c r="E11" s="19"/>
    </row>
    <row r="12" spans="1:7" s="2" customFormat="1" ht="25.5">
      <c r="A12" s="15" t="s">
        <v>14</v>
      </c>
      <c r="B12" s="16">
        <f>B13+B14+B15+B16</f>
        <v>12290</v>
      </c>
      <c r="C12" s="18">
        <f>C13+C14+C15+C16</f>
        <v>2010</v>
      </c>
      <c r="D12" s="18">
        <f>D13+D14+D15+D16</f>
        <v>10280</v>
      </c>
      <c r="E12" s="20">
        <f>SUM(E13:E20)</f>
        <v>0</v>
      </c>
    </row>
    <row r="13" spans="1:7" s="2" customFormat="1">
      <c r="A13" s="21" t="s">
        <v>15</v>
      </c>
      <c r="B13" s="16">
        <f t="shared" si="0"/>
        <v>1570</v>
      </c>
      <c r="C13" s="22">
        <v>310</v>
      </c>
      <c r="D13" s="22">
        <v>1260</v>
      </c>
      <c r="E13" s="17"/>
    </row>
    <row r="14" spans="1:7" s="2" customFormat="1" ht="15.75" customHeight="1">
      <c r="A14" s="21" t="s">
        <v>16</v>
      </c>
      <c r="B14" s="16">
        <f t="shared" si="0"/>
        <v>6050</v>
      </c>
      <c r="C14" s="22"/>
      <c r="D14" s="22">
        <v>6050</v>
      </c>
      <c r="E14" s="17"/>
    </row>
    <row r="15" spans="1:7" s="2" customFormat="1">
      <c r="A15" s="21" t="s">
        <v>323</v>
      </c>
      <c r="B15" s="16">
        <f t="shared" si="0"/>
        <v>1600</v>
      </c>
      <c r="C15" s="22">
        <v>850</v>
      </c>
      <c r="D15" s="22">
        <v>750</v>
      </c>
      <c r="E15" s="17"/>
    </row>
    <row r="16" spans="1:7" s="2" customFormat="1">
      <c r="A16" s="21" t="s">
        <v>17</v>
      </c>
      <c r="B16" s="16">
        <f t="shared" si="0"/>
        <v>3070</v>
      </c>
      <c r="C16" s="22">
        <v>850</v>
      </c>
      <c r="D16" s="22">
        <v>2220</v>
      </c>
      <c r="E16" s="17"/>
    </row>
    <row r="17" spans="1:6" s="24" customFormat="1">
      <c r="A17" s="23" t="s">
        <v>18</v>
      </c>
      <c r="B17" s="16">
        <f t="shared" si="0"/>
        <v>796</v>
      </c>
      <c r="C17" s="18">
        <v>796</v>
      </c>
      <c r="D17" s="18"/>
      <c r="E17" s="19"/>
    </row>
    <row r="18" spans="1:6" s="27" customFormat="1" ht="12.75">
      <c r="A18" s="25" t="s">
        <v>19</v>
      </c>
      <c r="B18" s="26">
        <f>B19+B20+B21+B22</f>
        <v>22867.599999999999</v>
      </c>
      <c r="C18" s="26">
        <f>C19+C20+C21+C22</f>
        <v>22867.599999999999</v>
      </c>
      <c r="D18" s="26">
        <f>D19+D20+D21+D22</f>
        <v>0</v>
      </c>
      <c r="E18" s="19"/>
    </row>
    <row r="19" spans="1:6" s="2" customFormat="1">
      <c r="A19" s="21" t="s">
        <v>20</v>
      </c>
      <c r="B19" s="22">
        <f t="shared" ref="B19:B24" si="1">C19+D19</f>
        <v>1133.5999999999999</v>
      </c>
      <c r="C19" s="28">
        <v>1133.5999999999999</v>
      </c>
      <c r="D19" s="22"/>
      <c r="E19" s="17"/>
    </row>
    <row r="20" spans="1:6" s="2" customFormat="1" ht="25.5">
      <c r="A20" s="21" t="s">
        <v>21</v>
      </c>
      <c r="B20" s="22">
        <f t="shared" si="1"/>
        <v>48.5</v>
      </c>
      <c r="C20" s="28">
        <v>48.5</v>
      </c>
      <c r="D20" s="22"/>
      <c r="E20" s="17"/>
    </row>
    <row r="21" spans="1:6" s="27" customFormat="1" ht="12.75">
      <c r="A21" s="21" t="s">
        <v>22</v>
      </c>
      <c r="B21" s="22">
        <f t="shared" si="1"/>
        <v>21335.5</v>
      </c>
      <c r="C21" s="28">
        <v>21335.5</v>
      </c>
      <c r="D21" s="28"/>
      <c r="E21" s="19"/>
    </row>
    <row r="22" spans="1:6" s="27" customFormat="1" ht="12.75">
      <c r="A22" s="21" t="s">
        <v>23</v>
      </c>
      <c r="B22" s="22">
        <f t="shared" si="1"/>
        <v>350</v>
      </c>
      <c r="C22" s="28">
        <v>350</v>
      </c>
      <c r="D22" s="28"/>
      <c r="E22" s="19"/>
    </row>
    <row r="23" spans="1:6" s="2" customFormat="1">
      <c r="A23" s="15" t="s">
        <v>24</v>
      </c>
      <c r="B23" s="18">
        <f t="shared" si="1"/>
        <v>25332.799999999999</v>
      </c>
      <c r="C23" s="26">
        <v>25332.799999999999</v>
      </c>
      <c r="D23" s="26"/>
      <c r="E23" s="17"/>
    </row>
    <row r="24" spans="1:6" s="2" customFormat="1">
      <c r="A24" s="15" t="s">
        <v>25</v>
      </c>
      <c r="B24" s="18">
        <f t="shared" si="1"/>
        <v>9292.1</v>
      </c>
      <c r="C24" s="26">
        <f>10292.1-1000</f>
        <v>9292.1</v>
      </c>
      <c r="D24" s="26"/>
      <c r="E24" s="17"/>
    </row>
    <row r="25" spans="1:6" s="2" customFormat="1">
      <c r="A25" s="29" t="s">
        <v>26</v>
      </c>
      <c r="B25" s="18">
        <f>B11+B12+B17+B18+B23+B24</f>
        <v>240642.8</v>
      </c>
      <c r="C25" s="18">
        <f>C11+C12+C17+C18+C23+C24</f>
        <v>141967.5</v>
      </c>
      <c r="D25" s="18">
        <f>D11+D12+D17+D18+D23+D24</f>
        <v>98675.3</v>
      </c>
      <c r="E25" s="19"/>
      <c r="F25" s="14"/>
    </row>
    <row r="26" spans="1:6" s="2" customFormat="1">
      <c r="A26" s="29" t="s">
        <v>27</v>
      </c>
      <c r="B26" s="18">
        <f>C26+D26</f>
        <v>23861.300000000003</v>
      </c>
      <c r="C26" s="26">
        <v>13065.6</v>
      </c>
      <c r="D26" s="26">
        <v>10795.7</v>
      </c>
      <c r="E26" s="19"/>
    </row>
    <row r="27" spans="1:6" s="2" customFormat="1">
      <c r="A27" s="29" t="s">
        <v>28</v>
      </c>
      <c r="B27" s="18">
        <f>C27+D27</f>
        <v>200</v>
      </c>
      <c r="C27" s="26">
        <v>200</v>
      </c>
      <c r="D27" s="26"/>
      <c r="E27" s="19"/>
    </row>
    <row r="28" spans="1:6" s="2" customFormat="1">
      <c r="A28" s="15" t="s">
        <v>29</v>
      </c>
      <c r="B28" s="18">
        <f>C28+D28</f>
        <v>65218.200000000004</v>
      </c>
      <c r="C28" s="18">
        <v>35396.800000000003</v>
      </c>
      <c r="D28" s="18">
        <v>29821.4</v>
      </c>
      <c r="E28" s="19"/>
    </row>
    <row r="29" spans="1:6" s="2" customFormat="1">
      <c r="A29" s="15" t="s">
        <v>30</v>
      </c>
      <c r="B29" s="18">
        <f>B30+B31+B32</f>
        <v>22839.699999999997</v>
      </c>
      <c r="C29" s="18" t="s">
        <v>11</v>
      </c>
      <c r="D29" s="18" t="s">
        <v>11</v>
      </c>
      <c r="E29" s="19"/>
    </row>
    <row r="30" spans="1:6" s="2" customFormat="1">
      <c r="A30" s="30" t="s">
        <v>31</v>
      </c>
      <c r="B30" s="18">
        <v>14964.8</v>
      </c>
      <c r="C30" s="28" t="s">
        <v>11</v>
      </c>
      <c r="D30" s="28" t="s">
        <v>11</v>
      </c>
      <c r="E30" s="19">
        <v>6838</v>
      </c>
    </row>
    <row r="31" spans="1:6" s="2" customFormat="1">
      <c r="A31" s="30" t="s">
        <v>32</v>
      </c>
      <c r="B31" s="18">
        <v>7468.9</v>
      </c>
      <c r="C31" s="28" t="s">
        <v>11</v>
      </c>
      <c r="D31" s="28" t="s">
        <v>11</v>
      </c>
      <c r="E31" s="19">
        <v>7162</v>
      </c>
    </row>
    <row r="32" spans="1:6" s="2" customFormat="1">
      <c r="A32" s="15" t="s">
        <v>33</v>
      </c>
      <c r="B32" s="18">
        <v>406</v>
      </c>
      <c r="C32" s="28" t="s">
        <v>11</v>
      </c>
      <c r="D32" s="28" t="s">
        <v>11</v>
      </c>
      <c r="E32" s="19"/>
    </row>
    <row r="33" spans="1:7" s="2" customFormat="1" ht="14.25" customHeight="1">
      <c r="B33" s="31"/>
      <c r="C33" s="32"/>
      <c r="D33" s="32"/>
      <c r="E33" s="32"/>
    </row>
    <row r="34" spans="1:7" ht="23.25">
      <c r="A34" s="33"/>
      <c r="B34" s="34"/>
      <c r="C34" s="34"/>
      <c r="D34" s="35"/>
      <c r="E34" s="35"/>
    </row>
    <row r="35" spans="1:7" ht="15.75">
      <c r="A35" s="36"/>
      <c r="B35" s="36"/>
      <c r="C35" s="36"/>
      <c r="D35" s="36"/>
      <c r="E35" s="37"/>
      <c r="F35" s="37"/>
      <c r="G35" s="37"/>
    </row>
    <row r="36" spans="1:7" ht="15.75">
      <c r="A36" s="37"/>
      <c r="B36" s="37"/>
      <c r="C36" s="37"/>
      <c r="D36" s="37"/>
      <c r="E36" s="37"/>
      <c r="F36" s="37"/>
      <c r="G36" s="37"/>
    </row>
    <row r="37" spans="1:7" ht="15.75">
      <c r="A37" s="37"/>
      <c r="B37" s="37"/>
      <c r="C37" s="37"/>
      <c r="D37" s="37"/>
      <c r="E37" s="37"/>
      <c r="F37" s="37"/>
      <c r="G37" s="37"/>
    </row>
    <row r="38" spans="1:7" ht="15.75" hidden="1">
      <c r="A38" s="37"/>
      <c r="B38" s="37"/>
      <c r="C38" s="37"/>
      <c r="D38" s="37"/>
      <c r="E38" s="37"/>
      <c r="F38" s="37"/>
      <c r="G38" s="37"/>
    </row>
    <row r="39" spans="1:7" ht="15.75">
      <c r="A39" s="38"/>
      <c r="B39" s="39"/>
      <c r="C39" s="39"/>
      <c r="D39" s="39"/>
    </row>
    <row r="40" spans="1:7">
      <c r="A40" s="39"/>
      <c r="B40" s="39"/>
      <c r="C40" s="39"/>
      <c r="D40" s="39"/>
    </row>
  </sheetData>
  <mergeCells count="6">
    <mergeCell ref="A2:E2"/>
    <mergeCell ref="A3:D3"/>
    <mergeCell ref="A5:A7"/>
    <mergeCell ref="B5:D5"/>
    <mergeCell ref="B6:B7"/>
    <mergeCell ref="C6:D6"/>
  </mergeCells>
  <pageMargins left="0.70866141732283472" right="0.55118110236220474" top="0.35433070866141736" bottom="0.47244094488188981" header="0.19685039370078741" footer="0.23622047244094491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3"/>
  <sheetViews>
    <sheetView showZeros="0" zoomScaleNormal="100" workbookViewId="0">
      <selection activeCell="L24" sqref="L24"/>
    </sheetView>
  </sheetViews>
  <sheetFormatPr defaultRowHeight="12.75"/>
  <cols>
    <col min="1" max="1" width="49" style="5" customWidth="1"/>
    <col min="2" max="2" width="8.42578125" style="5" customWidth="1"/>
    <col min="3" max="3" width="6.42578125" style="5" customWidth="1"/>
    <col min="4" max="4" width="7" style="5" customWidth="1"/>
    <col min="5" max="5" width="13.28515625" style="5" customWidth="1"/>
    <col min="6" max="7" width="12.28515625" style="5" customWidth="1"/>
    <col min="8" max="8" width="11.5703125" style="5" customWidth="1"/>
    <col min="9" max="9" width="10.7109375" style="5" customWidth="1"/>
    <col min="10" max="256" width="9.140625" style="5"/>
    <col min="257" max="257" width="49" style="5" customWidth="1"/>
    <col min="258" max="258" width="8.42578125" style="5" customWidth="1"/>
    <col min="259" max="259" width="6.42578125" style="5" customWidth="1"/>
    <col min="260" max="260" width="7" style="5" customWidth="1"/>
    <col min="261" max="261" width="13.28515625" style="5" customWidth="1"/>
    <col min="262" max="263" width="12.28515625" style="5" customWidth="1"/>
    <col min="264" max="264" width="11.5703125" style="5" customWidth="1"/>
    <col min="265" max="265" width="10.7109375" style="5" customWidth="1"/>
    <col min="266" max="512" width="9.140625" style="5"/>
    <col min="513" max="513" width="49" style="5" customWidth="1"/>
    <col min="514" max="514" width="8.42578125" style="5" customWidth="1"/>
    <col min="515" max="515" width="6.42578125" style="5" customWidth="1"/>
    <col min="516" max="516" width="7" style="5" customWidth="1"/>
    <col min="517" max="517" width="13.28515625" style="5" customWidth="1"/>
    <col min="518" max="519" width="12.28515625" style="5" customWidth="1"/>
    <col min="520" max="520" width="11.5703125" style="5" customWidth="1"/>
    <col min="521" max="521" width="10.7109375" style="5" customWidth="1"/>
    <col min="522" max="768" width="9.140625" style="5"/>
    <col min="769" max="769" width="49" style="5" customWidth="1"/>
    <col min="770" max="770" width="8.42578125" style="5" customWidth="1"/>
    <col min="771" max="771" width="6.42578125" style="5" customWidth="1"/>
    <col min="772" max="772" width="7" style="5" customWidth="1"/>
    <col min="773" max="773" width="13.28515625" style="5" customWidth="1"/>
    <col min="774" max="775" width="12.28515625" style="5" customWidth="1"/>
    <col min="776" max="776" width="11.5703125" style="5" customWidth="1"/>
    <col min="777" max="777" width="10.7109375" style="5" customWidth="1"/>
    <col min="778" max="1024" width="9.140625" style="5"/>
    <col min="1025" max="1025" width="49" style="5" customWidth="1"/>
    <col min="1026" max="1026" width="8.42578125" style="5" customWidth="1"/>
    <col min="1027" max="1027" width="6.42578125" style="5" customWidth="1"/>
    <col min="1028" max="1028" width="7" style="5" customWidth="1"/>
    <col min="1029" max="1029" width="13.28515625" style="5" customWidth="1"/>
    <col min="1030" max="1031" width="12.28515625" style="5" customWidth="1"/>
    <col min="1032" max="1032" width="11.5703125" style="5" customWidth="1"/>
    <col min="1033" max="1033" width="10.7109375" style="5" customWidth="1"/>
    <col min="1034" max="1280" width="9.140625" style="5"/>
    <col min="1281" max="1281" width="49" style="5" customWidth="1"/>
    <col min="1282" max="1282" width="8.42578125" style="5" customWidth="1"/>
    <col min="1283" max="1283" width="6.42578125" style="5" customWidth="1"/>
    <col min="1284" max="1284" width="7" style="5" customWidth="1"/>
    <col min="1285" max="1285" width="13.28515625" style="5" customWidth="1"/>
    <col min="1286" max="1287" width="12.28515625" style="5" customWidth="1"/>
    <col min="1288" max="1288" width="11.5703125" style="5" customWidth="1"/>
    <col min="1289" max="1289" width="10.7109375" style="5" customWidth="1"/>
    <col min="1290" max="1536" width="9.140625" style="5"/>
    <col min="1537" max="1537" width="49" style="5" customWidth="1"/>
    <col min="1538" max="1538" width="8.42578125" style="5" customWidth="1"/>
    <col min="1539" max="1539" width="6.42578125" style="5" customWidth="1"/>
    <col min="1540" max="1540" width="7" style="5" customWidth="1"/>
    <col min="1541" max="1541" width="13.28515625" style="5" customWidth="1"/>
    <col min="1542" max="1543" width="12.28515625" style="5" customWidth="1"/>
    <col min="1544" max="1544" width="11.5703125" style="5" customWidth="1"/>
    <col min="1545" max="1545" width="10.7109375" style="5" customWidth="1"/>
    <col min="1546" max="1792" width="9.140625" style="5"/>
    <col min="1793" max="1793" width="49" style="5" customWidth="1"/>
    <col min="1794" max="1794" width="8.42578125" style="5" customWidth="1"/>
    <col min="1795" max="1795" width="6.42578125" style="5" customWidth="1"/>
    <col min="1796" max="1796" width="7" style="5" customWidth="1"/>
    <col min="1797" max="1797" width="13.28515625" style="5" customWidth="1"/>
    <col min="1798" max="1799" width="12.28515625" style="5" customWidth="1"/>
    <col min="1800" max="1800" width="11.5703125" style="5" customWidth="1"/>
    <col min="1801" max="1801" width="10.7109375" style="5" customWidth="1"/>
    <col min="1802" max="2048" width="9.140625" style="5"/>
    <col min="2049" max="2049" width="49" style="5" customWidth="1"/>
    <col min="2050" max="2050" width="8.42578125" style="5" customWidth="1"/>
    <col min="2051" max="2051" width="6.42578125" style="5" customWidth="1"/>
    <col min="2052" max="2052" width="7" style="5" customWidth="1"/>
    <col min="2053" max="2053" width="13.28515625" style="5" customWidth="1"/>
    <col min="2054" max="2055" width="12.28515625" style="5" customWidth="1"/>
    <col min="2056" max="2056" width="11.5703125" style="5" customWidth="1"/>
    <col min="2057" max="2057" width="10.7109375" style="5" customWidth="1"/>
    <col min="2058" max="2304" width="9.140625" style="5"/>
    <col min="2305" max="2305" width="49" style="5" customWidth="1"/>
    <col min="2306" max="2306" width="8.42578125" style="5" customWidth="1"/>
    <col min="2307" max="2307" width="6.42578125" style="5" customWidth="1"/>
    <col min="2308" max="2308" width="7" style="5" customWidth="1"/>
    <col min="2309" max="2309" width="13.28515625" style="5" customWidth="1"/>
    <col min="2310" max="2311" width="12.28515625" style="5" customWidth="1"/>
    <col min="2312" max="2312" width="11.5703125" style="5" customWidth="1"/>
    <col min="2313" max="2313" width="10.7109375" style="5" customWidth="1"/>
    <col min="2314" max="2560" width="9.140625" style="5"/>
    <col min="2561" max="2561" width="49" style="5" customWidth="1"/>
    <col min="2562" max="2562" width="8.42578125" style="5" customWidth="1"/>
    <col min="2563" max="2563" width="6.42578125" style="5" customWidth="1"/>
    <col min="2564" max="2564" width="7" style="5" customWidth="1"/>
    <col min="2565" max="2565" width="13.28515625" style="5" customWidth="1"/>
    <col min="2566" max="2567" width="12.28515625" style="5" customWidth="1"/>
    <col min="2568" max="2568" width="11.5703125" style="5" customWidth="1"/>
    <col min="2569" max="2569" width="10.7109375" style="5" customWidth="1"/>
    <col min="2570" max="2816" width="9.140625" style="5"/>
    <col min="2817" max="2817" width="49" style="5" customWidth="1"/>
    <col min="2818" max="2818" width="8.42578125" style="5" customWidth="1"/>
    <col min="2819" max="2819" width="6.42578125" style="5" customWidth="1"/>
    <col min="2820" max="2820" width="7" style="5" customWidth="1"/>
    <col min="2821" max="2821" width="13.28515625" style="5" customWidth="1"/>
    <col min="2822" max="2823" width="12.28515625" style="5" customWidth="1"/>
    <col min="2824" max="2824" width="11.5703125" style="5" customWidth="1"/>
    <col min="2825" max="2825" width="10.7109375" style="5" customWidth="1"/>
    <col min="2826" max="3072" width="9.140625" style="5"/>
    <col min="3073" max="3073" width="49" style="5" customWidth="1"/>
    <col min="3074" max="3074" width="8.42578125" style="5" customWidth="1"/>
    <col min="3075" max="3075" width="6.42578125" style="5" customWidth="1"/>
    <col min="3076" max="3076" width="7" style="5" customWidth="1"/>
    <col min="3077" max="3077" width="13.28515625" style="5" customWidth="1"/>
    <col min="3078" max="3079" width="12.28515625" style="5" customWidth="1"/>
    <col min="3080" max="3080" width="11.5703125" style="5" customWidth="1"/>
    <col min="3081" max="3081" width="10.7109375" style="5" customWidth="1"/>
    <col min="3082" max="3328" width="9.140625" style="5"/>
    <col min="3329" max="3329" width="49" style="5" customWidth="1"/>
    <col min="3330" max="3330" width="8.42578125" style="5" customWidth="1"/>
    <col min="3331" max="3331" width="6.42578125" style="5" customWidth="1"/>
    <col min="3332" max="3332" width="7" style="5" customWidth="1"/>
    <col min="3333" max="3333" width="13.28515625" style="5" customWidth="1"/>
    <col min="3334" max="3335" width="12.28515625" style="5" customWidth="1"/>
    <col min="3336" max="3336" width="11.5703125" style="5" customWidth="1"/>
    <col min="3337" max="3337" width="10.7109375" style="5" customWidth="1"/>
    <col min="3338" max="3584" width="9.140625" style="5"/>
    <col min="3585" max="3585" width="49" style="5" customWidth="1"/>
    <col min="3586" max="3586" width="8.42578125" style="5" customWidth="1"/>
    <col min="3587" max="3587" width="6.42578125" style="5" customWidth="1"/>
    <col min="3588" max="3588" width="7" style="5" customWidth="1"/>
    <col min="3589" max="3589" width="13.28515625" style="5" customWidth="1"/>
    <col min="3590" max="3591" width="12.28515625" style="5" customWidth="1"/>
    <col min="3592" max="3592" width="11.5703125" style="5" customWidth="1"/>
    <col min="3593" max="3593" width="10.7109375" style="5" customWidth="1"/>
    <col min="3594" max="3840" width="9.140625" style="5"/>
    <col min="3841" max="3841" width="49" style="5" customWidth="1"/>
    <col min="3842" max="3842" width="8.42578125" style="5" customWidth="1"/>
    <col min="3843" max="3843" width="6.42578125" style="5" customWidth="1"/>
    <col min="3844" max="3844" width="7" style="5" customWidth="1"/>
    <col min="3845" max="3845" width="13.28515625" style="5" customWidth="1"/>
    <col min="3846" max="3847" width="12.28515625" style="5" customWidth="1"/>
    <col min="3848" max="3848" width="11.5703125" style="5" customWidth="1"/>
    <col min="3849" max="3849" width="10.7109375" style="5" customWidth="1"/>
    <col min="3850" max="4096" width="9.140625" style="5"/>
    <col min="4097" max="4097" width="49" style="5" customWidth="1"/>
    <col min="4098" max="4098" width="8.42578125" style="5" customWidth="1"/>
    <col min="4099" max="4099" width="6.42578125" style="5" customWidth="1"/>
    <col min="4100" max="4100" width="7" style="5" customWidth="1"/>
    <col min="4101" max="4101" width="13.28515625" style="5" customWidth="1"/>
    <col min="4102" max="4103" width="12.28515625" style="5" customWidth="1"/>
    <col min="4104" max="4104" width="11.5703125" style="5" customWidth="1"/>
    <col min="4105" max="4105" width="10.7109375" style="5" customWidth="1"/>
    <col min="4106" max="4352" width="9.140625" style="5"/>
    <col min="4353" max="4353" width="49" style="5" customWidth="1"/>
    <col min="4354" max="4354" width="8.42578125" style="5" customWidth="1"/>
    <col min="4355" max="4355" width="6.42578125" style="5" customWidth="1"/>
    <col min="4356" max="4356" width="7" style="5" customWidth="1"/>
    <col min="4357" max="4357" width="13.28515625" style="5" customWidth="1"/>
    <col min="4358" max="4359" width="12.28515625" style="5" customWidth="1"/>
    <col min="4360" max="4360" width="11.5703125" style="5" customWidth="1"/>
    <col min="4361" max="4361" width="10.7109375" style="5" customWidth="1"/>
    <col min="4362" max="4608" width="9.140625" style="5"/>
    <col min="4609" max="4609" width="49" style="5" customWidth="1"/>
    <col min="4610" max="4610" width="8.42578125" style="5" customWidth="1"/>
    <col min="4611" max="4611" width="6.42578125" style="5" customWidth="1"/>
    <col min="4612" max="4612" width="7" style="5" customWidth="1"/>
    <col min="4613" max="4613" width="13.28515625" style="5" customWidth="1"/>
    <col min="4614" max="4615" width="12.28515625" style="5" customWidth="1"/>
    <col min="4616" max="4616" width="11.5703125" style="5" customWidth="1"/>
    <col min="4617" max="4617" width="10.7109375" style="5" customWidth="1"/>
    <col min="4618" max="4864" width="9.140625" style="5"/>
    <col min="4865" max="4865" width="49" style="5" customWidth="1"/>
    <col min="4866" max="4866" width="8.42578125" style="5" customWidth="1"/>
    <col min="4867" max="4867" width="6.42578125" style="5" customWidth="1"/>
    <col min="4868" max="4868" width="7" style="5" customWidth="1"/>
    <col min="4869" max="4869" width="13.28515625" style="5" customWidth="1"/>
    <col min="4870" max="4871" width="12.28515625" style="5" customWidth="1"/>
    <col min="4872" max="4872" width="11.5703125" style="5" customWidth="1"/>
    <col min="4873" max="4873" width="10.7109375" style="5" customWidth="1"/>
    <col min="4874" max="5120" width="9.140625" style="5"/>
    <col min="5121" max="5121" width="49" style="5" customWidth="1"/>
    <col min="5122" max="5122" width="8.42578125" style="5" customWidth="1"/>
    <col min="5123" max="5123" width="6.42578125" style="5" customWidth="1"/>
    <col min="5124" max="5124" width="7" style="5" customWidth="1"/>
    <col min="5125" max="5125" width="13.28515625" style="5" customWidth="1"/>
    <col min="5126" max="5127" width="12.28515625" style="5" customWidth="1"/>
    <col min="5128" max="5128" width="11.5703125" style="5" customWidth="1"/>
    <col min="5129" max="5129" width="10.7109375" style="5" customWidth="1"/>
    <col min="5130" max="5376" width="9.140625" style="5"/>
    <col min="5377" max="5377" width="49" style="5" customWidth="1"/>
    <col min="5378" max="5378" width="8.42578125" style="5" customWidth="1"/>
    <col min="5379" max="5379" width="6.42578125" style="5" customWidth="1"/>
    <col min="5380" max="5380" width="7" style="5" customWidth="1"/>
    <col min="5381" max="5381" width="13.28515625" style="5" customWidth="1"/>
    <col min="5382" max="5383" width="12.28515625" style="5" customWidth="1"/>
    <col min="5384" max="5384" width="11.5703125" style="5" customWidth="1"/>
    <col min="5385" max="5385" width="10.7109375" style="5" customWidth="1"/>
    <col min="5386" max="5632" width="9.140625" style="5"/>
    <col min="5633" max="5633" width="49" style="5" customWidth="1"/>
    <col min="5634" max="5634" width="8.42578125" style="5" customWidth="1"/>
    <col min="5635" max="5635" width="6.42578125" style="5" customWidth="1"/>
    <col min="5636" max="5636" width="7" style="5" customWidth="1"/>
    <col min="5637" max="5637" width="13.28515625" style="5" customWidth="1"/>
    <col min="5638" max="5639" width="12.28515625" style="5" customWidth="1"/>
    <col min="5640" max="5640" width="11.5703125" style="5" customWidth="1"/>
    <col min="5641" max="5641" width="10.7109375" style="5" customWidth="1"/>
    <col min="5642" max="5888" width="9.140625" style="5"/>
    <col min="5889" max="5889" width="49" style="5" customWidth="1"/>
    <col min="5890" max="5890" width="8.42578125" style="5" customWidth="1"/>
    <col min="5891" max="5891" width="6.42578125" style="5" customWidth="1"/>
    <col min="5892" max="5892" width="7" style="5" customWidth="1"/>
    <col min="5893" max="5893" width="13.28515625" style="5" customWidth="1"/>
    <col min="5894" max="5895" width="12.28515625" style="5" customWidth="1"/>
    <col min="5896" max="5896" width="11.5703125" style="5" customWidth="1"/>
    <col min="5897" max="5897" width="10.7109375" style="5" customWidth="1"/>
    <col min="5898" max="6144" width="9.140625" style="5"/>
    <col min="6145" max="6145" width="49" style="5" customWidth="1"/>
    <col min="6146" max="6146" width="8.42578125" style="5" customWidth="1"/>
    <col min="6147" max="6147" width="6.42578125" style="5" customWidth="1"/>
    <col min="6148" max="6148" width="7" style="5" customWidth="1"/>
    <col min="6149" max="6149" width="13.28515625" style="5" customWidth="1"/>
    <col min="6150" max="6151" width="12.28515625" style="5" customWidth="1"/>
    <col min="6152" max="6152" width="11.5703125" style="5" customWidth="1"/>
    <col min="6153" max="6153" width="10.7109375" style="5" customWidth="1"/>
    <col min="6154" max="6400" width="9.140625" style="5"/>
    <col min="6401" max="6401" width="49" style="5" customWidth="1"/>
    <col min="6402" max="6402" width="8.42578125" style="5" customWidth="1"/>
    <col min="6403" max="6403" width="6.42578125" style="5" customWidth="1"/>
    <col min="6404" max="6404" width="7" style="5" customWidth="1"/>
    <col min="6405" max="6405" width="13.28515625" style="5" customWidth="1"/>
    <col min="6406" max="6407" width="12.28515625" style="5" customWidth="1"/>
    <col min="6408" max="6408" width="11.5703125" style="5" customWidth="1"/>
    <col min="6409" max="6409" width="10.7109375" style="5" customWidth="1"/>
    <col min="6410" max="6656" width="9.140625" style="5"/>
    <col min="6657" max="6657" width="49" style="5" customWidth="1"/>
    <col min="6658" max="6658" width="8.42578125" style="5" customWidth="1"/>
    <col min="6659" max="6659" width="6.42578125" style="5" customWidth="1"/>
    <col min="6660" max="6660" width="7" style="5" customWidth="1"/>
    <col min="6661" max="6661" width="13.28515625" style="5" customWidth="1"/>
    <col min="6662" max="6663" width="12.28515625" style="5" customWidth="1"/>
    <col min="6664" max="6664" width="11.5703125" style="5" customWidth="1"/>
    <col min="6665" max="6665" width="10.7109375" style="5" customWidth="1"/>
    <col min="6666" max="6912" width="9.140625" style="5"/>
    <col min="6913" max="6913" width="49" style="5" customWidth="1"/>
    <col min="6914" max="6914" width="8.42578125" style="5" customWidth="1"/>
    <col min="6915" max="6915" width="6.42578125" style="5" customWidth="1"/>
    <col min="6916" max="6916" width="7" style="5" customWidth="1"/>
    <col min="6917" max="6917" width="13.28515625" style="5" customWidth="1"/>
    <col min="6918" max="6919" width="12.28515625" style="5" customWidth="1"/>
    <col min="6920" max="6920" width="11.5703125" style="5" customWidth="1"/>
    <col min="6921" max="6921" width="10.7109375" style="5" customWidth="1"/>
    <col min="6922" max="7168" width="9.140625" style="5"/>
    <col min="7169" max="7169" width="49" style="5" customWidth="1"/>
    <col min="7170" max="7170" width="8.42578125" style="5" customWidth="1"/>
    <col min="7171" max="7171" width="6.42578125" style="5" customWidth="1"/>
    <col min="7172" max="7172" width="7" style="5" customWidth="1"/>
    <col min="7173" max="7173" width="13.28515625" style="5" customWidth="1"/>
    <col min="7174" max="7175" width="12.28515625" style="5" customWidth="1"/>
    <col min="7176" max="7176" width="11.5703125" style="5" customWidth="1"/>
    <col min="7177" max="7177" width="10.7109375" style="5" customWidth="1"/>
    <col min="7178" max="7424" width="9.140625" style="5"/>
    <col min="7425" max="7425" width="49" style="5" customWidth="1"/>
    <col min="7426" max="7426" width="8.42578125" style="5" customWidth="1"/>
    <col min="7427" max="7427" width="6.42578125" style="5" customWidth="1"/>
    <col min="7428" max="7428" width="7" style="5" customWidth="1"/>
    <col min="7429" max="7429" width="13.28515625" style="5" customWidth="1"/>
    <col min="7430" max="7431" width="12.28515625" style="5" customWidth="1"/>
    <col min="7432" max="7432" width="11.5703125" style="5" customWidth="1"/>
    <col min="7433" max="7433" width="10.7109375" style="5" customWidth="1"/>
    <col min="7434" max="7680" width="9.140625" style="5"/>
    <col min="7681" max="7681" width="49" style="5" customWidth="1"/>
    <col min="7682" max="7682" width="8.42578125" style="5" customWidth="1"/>
    <col min="7683" max="7683" width="6.42578125" style="5" customWidth="1"/>
    <col min="7684" max="7684" width="7" style="5" customWidth="1"/>
    <col min="7685" max="7685" width="13.28515625" style="5" customWidth="1"/>
    <col min="7686" max="7687" width="12.28515625" style="5" customWidth="1"/>
    <col min="7688" max="7688" width="11.5703125" style="5" customWidth="1"/>
    <col min="7689" max="7689" width="10.7109375" style="5" customWidth="1"/>
    <col min="7690" max="7936" width="9.140625" style="5"/>
    <col min="7937" max="7937" width="49" style="5" customWidth="1"/>
    <col min="7938" max="7938" width="8.42578125" style="5" customWidth="1"/>
    <col min="7939" max="7939" width="6.42578125" style="5" customWidth="1"/>
    <col min="7940" max="7940" width="7" style="5" customWidth="1"/>
    <col min="7941" max="7941" width="13.28515625" style="5" customWidth="1"/>
    <col min="7942" max="7943" width="12.28515625" style="5" customWidth="1"/>
    <col min="7944" max="7944" width="11.5703125" style="5" customWidth="1"/>
    <col min="7945" max="7945" width="10.7109375" style="5" customWidth="1"/>
    <col min="7946" max="8192" width="9.140625" style="5"/>
    <col min="8193" max="8193" width="49" style="5" customWidth="1"/>
    <col min="8194" max="8194" width="8.42578125" style="5" customWidth="1"/>
    <col min="8195" max="8195" width="6.42578125" style="5" customWidth="1"/>
    <col min="8196" max="8196" width="7" style="5" customWidth="1"/>
    <col min="8197" max="8197" width="13.28515625" style="5" customWidth="1"/>
    <col min="8198" max="8199" width="12.28515625" style="5" customWidth="1"/>
    <col min="8200" max="8200" width="11.5703125" style="5" customWidth="1"/>
    <col min="8201" max="8201" width="10.7109375" style="5" customWidth="1"/>
    <col min="8202" max="8448" width="9.140625" style="5"/>
    <col min="8449" max="8449" width="49" style="5" customWidth="1"/>
    <col min="8450" max="8450" width="8.42578125" style="5" customWidth="1"/>
    <col min="8451" max="8451" width="6.42578125" style="5" customWidth="1"/>
    <col min="8452" max="8452" width="7" style="5" customWidth="1"/>
    <col min="8453" max="8453" width="13.28515625" style="5" customWidth="1"/>
    <col min="8454" max="8455" width="12.28515625" style="5" customWidth="1"/>
    <col min="8456" max="8456" width="11.5703125" style="5" customWidth="1"/>
    <col min="8457" max="8457" width="10.7109375" style="5" customWidth="1"/>
    <col min="8458" max="8704" width="9.140625" style="5"/>
    <col min="8705" max="8705" width="49" style="5" customWidth="1"/>
    <col min="8706" max="8706" width="8.42578125" style="5" customWidth="1"/>
    <col min="8707" max="8707" width="6.42578125" style="5" customWidth="1"/>
    <col min="8708" max="8708" width="7" style="5" customWidth="1"/>
    <col min="8709" max="8709" width="13.28515625" style="5" customWidth="1"/>
    <col min="8710" max="8711" width="12.28515625" style="5" customWidth="1"/>
    <col min="8712" max="8712" width="11.5703125" style="5" customWidth="1"/>
    <col min="8713" max="8713" width="10.7109375" style="5" customWidth="1"/>
    <col min="8714" max="8960" width="9.140625" style="5"/>
    <col min="8961" max="8961" width="49" style="5" customWidth="1"/>
    <col min="8962" max="8962" width="8.42578125" style="5" customWidth="1"/>
    <col min="8963" max="8963" width="6.42578125" style="5" customWidth="1"/>
    <col min="8964" max="8964" width="7" style="5" customWidth="1"/>
    <col min="8965" max="8965" width="13.28515625" style="5" customWidth="1"/>
    <col min="8966" max="8967" width="12.28515625" style="5" customWidth="1"/>
    <col min="8968" max="8968" width="11.5703125" style="5" customWidth="1"/>
    <col min="8969" max="8969" width="10.7109375" style="5" customWidth="1"/>
    <col min="8970" max="9216" width="9.140625" style="5"/>
    <col min="9217" max="9217" width="49" style="5" customWidth="1"/>
    <col min="9218" max="9218" width="8.42578125" style="5" customWidth="1"/>
    <col min="9219" max="9219" width="6.42578125" style="5" customWidth="1"/>
    <col min="9220" max="9220" width="7" style="5" customWidth="1"/>
    <col min="9221" max="9221" width="13.28515625" style="5" customWidth="1"/>
    <col min="9222" max="9223" width="12.28515625" style="5" customWidth="1"/>
    <col min="9224" max="9224" width="11.5703125" style="5" customWidth="1"/>
    <col min="9225" max="9225" width="10.7109375" style="5" customWidth="1"/>
    <col min="9226" max="9472" width="9.140625" style="5"/>
    <col min="9473" max="9473" width="49" style="5" customWidth="1"/>
    <col min="9474" max="9474" width="8.42578125" style="5" customWidth="1"/>
    <col min="9475" max="9475" width="6.42578125" style="5" customWidth="1"/>
    <col min="9476" max="9476" width="7" style="5" customWidth="1"/>
    <col min="9477" max="9477" width="13.28515625" style="5" customWidth="1"/>
    <col min="9478" max="9479" width="12.28515625" style="5" customWidth="1"/>
    <col min="9480" max="9480" width="11.5703125" style="5" customWidth="1"/>
    <col min="9481" max="9481" width="10.7109375" style="5" customWidth="1"/>
    <col min="9482" max="9728" width="9.140625" style="5"/>
    <col min="9729" max="9729" width="49" style="5" customWidth="1"/>
    <col min="9730" max="9730" width="8.42578125" style="5" customWidth="1"/>
    <col min="9731" max="9731" width="6.42578125" style="5" customWidth="1"/>
    <col min="9732" max="9732" width="7" style="5" customWidth="1"/>
    <col min="9733" max="9733" width="13.28515625" style="5" customWidth="1"/>
    <col min="9734" max="9735" width="12.28515625" style="5" customWidth="1"/>
    <col min="9736" max="9736" width="11.5703125" style="5" customWidth="1"/>
    <col min="9737" max="9737" width="10.7109375" style="5" customWidth="1"/>
    <col min="9738" max="9984" width="9.140625" style="5"/>
    <col min="9985" max="9985" width="49" style="5" customWidth="1"/>
    <col min="9986" max="9986" width="8.42578125" style="5" customWidth="1"/>
    <col min="9987" max="9987" width="6.42578125" style="5" customWidth="1"/>
    <col min="9988" max="9988" width="7" style="5" customWidth="1"/>
    <col min="9989" max="9989" width="13.28515625" style="5" customWidth="1"/>
    <col min="9990" max="9991" width="12.28515625" style="5" customWidth="1"/>
    <col min="9992" max="9992" width="11.5703125" style="5" customWidth="1"/>
    <col min="9993" max="9993" width="10.7109375" style="5" customWidth="1"/>
    <col min="9994" max="10240" width="9.140625" style="5"/>
    <col min="10241" max="10241" width="49" style="5" customWidth="1"/>
    <col min="10242" max="10242" width="8.42578125" style="5" customWidth="1"/>
    <col min="10243" max="10243" width="6.42578125" style="5" customWidth="1"/>
    <col min="10244" max="10244" width="7" style="5" customWidth="1"/>
    <col min="10245" max="10245" width="13.28515625" style="5" customWidth="1"/>
    <col min="10246" max="10247" width="12.28515625" style="5" customWidth="1"/>
    <col min="10248" max="10248" width="11.5703125" style="5" customWidth="1"/>
    <col min="10249" max="10249" width="10.7109375" style="5" customWidth="1"/>
    <col min="10250" max="10496" width="9.140625" style="5"/>
    <col min="10497" max="10497" width="49" style="5" customWidth="1"/>
    <col min="10498" max="10498" width="8.42578125" style="5" customWidth="1"/>
    <col min="10499" max="10499" width="6.42578125" style="5" customWidth="1"/>
    <col min="10500" max="10500" width="7" style="5" customWidth="1"/>
    <col min="10501" max="10501" width="13.28515625" style="5" customWidth="1"/>
    <col min="10502" max="10503" width="12.28515625" style="5" customWidth="1"/>
    <col min="10504" max="10504" width="11.5703125" style="5" customWidth="1"/>
    <col min="10505" max="10505" width="10.7109375" style="5" customWidth="1"/>
    <col min="10506" max="10752" width="9.140625" style="5"/>
    <col min="10753" max="10753" width="49" style="5" customWidth="1"/>
    <col min="10754" max="10754" width="8.42578125" style="5" customWidth="1"/>
    <col min="10755" max="10755" width="6.42578125" style="5" customWidth="1"/>
    <col min="10756" max="10756" width="7" style="5" customWidth="1"/>
    <col min="10757" max="10757" width="13.28515625" style="5" customWidth="1"/>
    <col min="10758" max="10759" width="12.28515625" style="5" customWidth="1"/>
    <col min="10760" max="10760" width="11.5703125" style="5" customWidth="1"/>
    <col min="10761" max="10761" width="10.7109375" style="5" customWidth="1"/>
    <col min="10762" max="11008" width="9.140625" style="5"/>
    <col min="11009" max="11009" width="49" style="5" customWidth="1"/>
    <col min="11010" max="11010" width="8.42578125" style="5" customWidth="1"/>
    <col min="11011" max="11011" width="6.42578125" style="5" customWidth="1"/>
    <col min="11012" max="11012" width="7" style="5" customWidth="1"/>
    <col min="11013" max="11013" width="13.28515625" style="5" customWidth="1"/>
    <col min="11014" max="11015" width="12.28515625" style="5" customWidth="1"/>
    <col min="11016" max="11016" width="11.5703125" style="5" customWidth="1"/>
    <col min="11017" max="11017" width="10.7109375" style="5" customWidth="1"/>
    <col min="11018" max="11264" width="9.140625" style="5"/>
    <col min="11265" max="11265" width="49" style="5" customWidth="1"/>
    <col min="11266" max="11266" width="8.42578125" style="5" customWidth="1"/>
    <col min="11267" max="11267" width="6.42578125" style="5" customWidth="1"/>
    <col min="11268" max="11268" width="7" style="5" customWidth="1"/>
    <col min="11269" max="11269" width="13.28515625" style="5" customWidth="1"/>
    <col min="11270" max="11271" width="12.28515625" style="5" customWidth="1"/>
    <col min="11272" max="11272" width="11.5703125" style="5" customWidth="1"/>
    <col min="11273" max="11273" width="10.7109375" style="5" customWidth="1"/>
    <col min="11274" max="11520" width="9.140625" style="5"/>
    <col min="11521" max="11521" width="49" style="5" customWidth="1"/>
    <col min="11522" max="11522" width="8.42578125" style="5" customWidth="1"/>
    <col min="11523" max="11523" width="6.42578125" style="5" customWidth="1"/>
    <col min="11524" max="11524" width="7" style="5" customWidth="1"/>
    <col min="11525" max="11525" width="13.28515625" style="5" customWidth="1"/>
    <col min="11526" max="11527" width="12.28515625" style="5" customWidth="1"/>
    <col min="11528" max="11528" width="11.5703125" style="5" customWidth="1"/>
    <col min="11529" max="11529" width="10.7109375" style="5" customWidth="1"/>
    <col min="11530" max="11776" width="9.140625" style="5"/>
    <col min="11777" max="11777" width="49" style="5" customWidth="1"/>
    <col min="11778" max="11778" width="8.42578125" style="5" customWidth="1"/>
    <col min="11779" max="11779" width="6.42578125" style="5" customWidth="1"/>
    <col min="11780" max="11780" width="7" style="5" customWidth="1"/>
    <col min="11781" max="11781" width="13.28515625" style="5" customWidth="1"/>
    <col min="11782" max="11783" width="12.28515625" style="5" customWidth="1"/>
    <col min="11784" max="11784" width="11.5703125" style="5" customWidth="1"/>
    <col min="11785" max="11785" width="10.7109375" style="5" customWidth="1"/>
    <col min="11786" max="12032" width="9.140625" style="5"/>
    <col min="12033" max="12033" width="49" style="5" customWidth="1"/>
    <col min="12034" max="12034" width="8.42578125" style="5" customWidth="1"/>
    <col min="12035" max="12035" width="6.42578125" style="5" customWidth="1"/>
    <col min="12036" max="12036" width="7" style="5" customWidth="1"/>
    <col min="12037" max="12037" width="13.28515625" style="5" customWidth="1"/>
    <col min="12038" max="12039" width="12.28515625" style="5" customWidth="1"/>
    <col min="12040" max="12040" width="11.5703125" style="5" customWidth="1"/>
    <col min="12041" max="12041" width="10.7109375" style="5" customWidth="1"/>
    <col min="12042" max="12288" width="9.140625" style="5"/>
    <col min="12289" max="12289" width="49" style="5" customWidth="1"/>
    <col min="12290" max="12290" width="8.42578125" style="5" customWidth="1"/>
    <col min="12291" max="12291" width="6.42578125" style="5" customWidth="1"/>
    <col min="12292" max="12292" width="7" style="5" customWidth="1"/>
    <col min="12293" max="12293" width="13.28515625" style="5" customWidth="1"/>
    <col min="12294" max="12295" width="12.28515625" style="5" customWidth="1"/>
    <col min="12296" max="12296" width="11.5703125" style="5" customWidth="1"/>
    <col min="12297" max="12297" width="10.7109375" style="5" customWidth="1"/>
    <col min="12298" max="12544" width="9.140625" style="5"/>
    <col min="12545" max="12545" width="49" style="5" customWidth="1"/>
    <col min="12546" max="12546" width="8.42578125" style="5" customWidth="1"/>
    <col min="12547" max="12547" width="6.42578125" style="5" customWidth="1"/>
    <col min="12548" max="12548" width="7" style="5" customWidth="1"/>
    <col min="12549" max="12549" width="13.28515625" style="5" customWidth="1"/>
    <col min="12550" max="12551" width="12.28515625" style="5" customWidth="1"/>
    <col min="12552" max="12552" width="11.5703125" style="5" customWidth="1"/>
    <col min="12553" max="12553" width="10.7109375" style="5" customWidth="1"/>
    <col min="12554" max="12800" width="9.140625" style="5"/>
    <col min="12801" max="12801" width="49" style="5" customWidth="1"/>
    <col min="12802" max="12802" width="8.42578125" style="5" customWidth="1"/>
    <col min="12803" max="12803" width="6.42578125" style="5" customWidth="1"/>
    <col min="12804" max="12804" width="7" style="5" customWidth="1"/>
    <col min="12805" max="12805" width="13.28515625" style="5" customWidth="1"/>
    <col min="12806" max="12807" width="12.28515625" style="5" customWidth="1"/>
    <col min="12808" max="12808" width="11.5703125" style="5" customWidth="1"/>
    <col min="12809" max="12809" width="10.7109375" style="5" customWidth="1"/>
    <col min="12810" max="13056" width="9.140625" style="5"/>
    <col min="13057" max="13057" width="49" style="5" customWidth="1"/>
    <col min="13058" max="13058" width="8.42578125" style="5" customWidth="1"/>
    <col min="13059" max="13059" width="6.42578125" style="5" customWidth="1"/>
    <col min="13060" max="13060" width="7" style="5" customWidth="1"/>
    <col min="13061" max="13061" width="13.28515625" style="5" customWidth="1"/>
    <col min="13062" max="13063" width="12.28515625" style="5" customWidth="1"/>
    <col min="13064" max="13064" width="11.5703125" style="5" customWidth="1"/>
    <col min="13065" max="13065" width="10.7109375" style="5" customWidth="1"/>
    <col min="13066" max="13312" width="9.140625" style="5"/>
    <col min="13313" max="13313" width="49" style="5" customWidth="1"/>
    <col min="13314" max="13314" width="8.42578125" style="5" customWidth="1"/>
    <col min="13315" max="13315" width="6.42578125" style="5" customWidth="1"/>
    <col min="13316" max="13316" width="7" style="5" customWidth="1"/>
    <col min="13317" max="13317" width="13.28515625" style="5" customWidth="1"/>
    <col min="13318" max="13319" width="12.28515625" style="5" customWidth="1"/>
    <col min="13320" max="13320" width="11.5703125" style="5" customWidth="1"/>
    <col min="13321" max="13321" width="10.7109375" style="5" customWidth="1"/>
    <col min="13322" max="13568" width="9.140625" style="5"/>
    <col min="13569" max="13569" width="49" style="5" customWidth="1"/>
    <col min="13570" max="13570" width="8.42578125" style="5" customWidth="1"/>
    <col min="13571" max="13571" width="6.42578125" style="5" customWidth="1"/>
    <col min="13572" max="13572" width="7" style="5" customWidth="1"/>
    <col min="13573" max="13573" width="13.28515625" style="5" customWidth="1"/>
    <col min="13574" max="13575" width="12.28515625" style="5" customWidth="1"/>
    <col min="13576" max="13576" width="11.5703125" style="5" customWidth="1"/>
    <col min="13577" max="13577" width="10.7109375" style="5" customWidth="1"/>
    <col min="13578" max="13824" width="9.140625" style="5"/>
    <col min="13825" max="13825" width="49" style="5" customWidth="1"/>
    <col min="13826" max="13826" width="8.42578125" style="5" customWidth="1"/>
    <col min="13827" max="13827" width="6.42578125" style="5" customWidth="1"/>
    <col min="13828" max="13828" width="7" style="5" customWidth="1"/>
    <col min="13829" max="13829" width="13.28515625" style="5" customWidth="1"/>
    <col min="13830" max="13831" width="12.28515625" style="5" customWidth="1"/>
    <col min="13832" max="13832" width="11.5703125" style="5" customWidth="1"/>
    <col min="13833" max="13833" width="10.7109375" style="5" customWidth="1"/>
    <col min="13834" max="14080" width="9.140625" style="5"/>
    <col min="14081" max="14081" width="49" style="5" customWidth="1"/>
    <col min="14082" max="14082" width="8.42578125" style="5" customWidth="1"/>
    <col min="14083" max="14083" width="6.42578125" style="5" customWidth="1"/>
    <col min="14084" max="14084" width="7" style="5" customWidth="1"/>
    <col min="14085" max="14085" width="13.28515625" style="5" customWidth="1"/>
    <col min="14086" max="14087" width="12.28515625" style="5" customWidth="1"/>
    <col min="14088" max="14088" width="11.5703125" style="5" customWidth="1"/>
    <col min="14089" max="14089" width="10.7109375" style="5" customWidth="1"/>
    <col min="14090" max="14336" width="9.140625" style="5"/>
    <col min="14337" max="14337" width="49" style="5" customWidth="1"/>
    <col min="14338" max="14338" width="8.42578125" style="5" customWidth="1"/>
    <col min="14339" max="14339" width="6.42578125" style="5" customWidth="1"/>
    <col min="14340" max="14340" width="7" style="5" customWidth="1"/>
    <col min="14341" max="14341" width="13.28515625" style="5" customWidth="1"/>
    <col min="14342" max="14343" width="12.28515625" style="5" customWidth="1"/>
    <col min="14344" max="14344" width="11.5703125" style="5" customWidth="1"/>
    <col min="14345" max="14345" width="10.7109375" style="5" customWidth="1"/>
    <col min="14346" max="14592" width="9.140625" style="5"/>
    <col min="14593" max="14593" width="49" style="5" customWidth="1"/>
    <col min="14594" max="14594" width="8.42578125" style="5" customWidth="1"/>
    <col min="14595" max="14595" width="6.42578125" style="5" customWidth="1"/>
    <col min="14596" max="14596" width="7" style="5" customWidth="1"/>
    <col min="14597" max="14597" width="13.28515625" style="5" customWidth="1"/>
    <col min="14598" max="14599" width="12.28515625" style="5" customWidth="1"/>
    <col min="14600" max="14600" width="11.5703125" style="5" customWidth="1"/>
    <col min="14601" max="14601" width="10.7109375" style="5" customWidth="1"/>
    <col min="14602" max="14848" width="9.140625" style="5"/>
    <col min="14849" max="14849" width="49" style="5" customWidth="1"/>
    <col min="14850" max="14850" width="8.42578125" style="5" customWidth="1"/>
    <col min="14851" max="14851" width="6.42578125" style="5" customWidth="1"/>
    <col min="14852" max="14852" width="7" style="5" customWidth="1"/>
    <col min="14853" max="14853" width="13.28515625" style="5" customWidth="1"/>
    <col min="14854" max="14855" width="12.28515625" style="5" customWidth="1"/>
    <col min="14856" max="14856" width="11.5703125" style="5" customWidth="1"/>
    <col min="14857" max="14857" width="10.7109375" style="5" customWidth="1"/>
    <col min="14858" max="15104" width="9.140625" style="5"/>
    <col min="15105" max="15105" width="49" style="5" customWidth="1"/>
    <col min="15106" max="15106" width="8.42578125" style="5" customWidth="1"/>
    <col min="15107" max="15107" width="6.42578125" style="5" customWidth="1"/>
    <col min="15108" max="15108" width="7" style="5" customWidth="1"/>
    <col min="15109" max="15109" width="13.28515625" style="5" customWidth="1"/>
    <col min="15110" max="15111" width="12.28515625" style="5" customWidth="1"/>
    <col min="15112" max="15112" width="11.5703125" style="5" customWidth="1"/>
    <col min="15113" max="15113" width="10.7109375" style="5" customWidth="1"/>
    <col min="15114" max="15360" width="9.140625" style="5"/>
    <col min="15361" max="15361" width="49" style="5" customWidth="1"/>
    <col min="15362" max="15362" width="8.42578125" style="5" customWidth="1"/>
    <col min="15363" max="15363" width="6.42578125" style="5" customWidth="1"/>
    <col min="15364" max="15364" width="7" style="5" customWidth="1"/>
    <col min="15365" max="15365" width="13.28515625" style="5" customWidth="1"/>
    <col min="15366" max="15367" width="12.28515625" style="5" customWidth="1"/>
    <col min="15368" max="15368" width="11.5703125" style="5" customWidth="1"/>
    <col min="15369" max="15369" width="10.7109375" style="5" customWidth="1"/>
    <col min="15370" max="15616" width="9.140625" style="5"/>
    <col min="15617" max="15617" width="49" style="5" customWidth="1"/>
    <col min="15618" max="15618" width="8.42578125" style="5" customWidth="1"/>
    <col min="15619" max="15619" width="6.42578125" style="5" customWidth="1"/>
    <col min="15620" max="15620" width="7" style="5" customWidth="1"/>
    <col min="15621" max="15621" width="13.28515625" style="5" customWidth="1"/>
    <col min="15622" max="15623" width="12.28515625" style="5" customWidth="1"/>
    <col min="15624" max="15624" width="11.5703125" style="5" customWidth="1"/>
    <col min="15625" max="15625" width="10.7109375" style="5" customWidth="1"/>
    <col min="15626" max="15872" width="9.140625" style="5"/>
    <col min="15873" max="15873" width="49" style="5" customWidth="1"/>
    <col min="15874" max="15874" width="8.42578125" style="5" customWidth="1"/>
    <col min="15875" max="15875" width="6.42578125" style="5" customWidth="1"/>
    <col min="15876" max="15876" width="7" style="5" customWidth="1"/>
    <col min="15877" max="15877" width="13.28515625" style="5" customWidth="1"/>
    <col min="15878" max="15879" width="12.28515625" style="5" customWidth="1"/>
    <col min="15880" max="15880" width="11.5703125" style="5" customWidth="1"/>
    <col min="15881" max="15881" width="10.7109375" style="5" customWidth="1"/>
    <col min="15882" max="16128" width="9.140625" style="5"/>
    <col min="16129" max="16129" width="49" style="5" customWidth="1"/>
    <col min="16130" max="16130" width="8.42578125" style="5" customWidth="1"/>
    <col min="16131" max="16131" width="6.42578125" style="5" customWidth="1"/>
    <col min="16132" max="16132" width="7" style="5" customWidth="1"/>
    <col min="16133" max="16133" width="13.28515625" style="5" customWidth="1"/>
    <col min="16134" max="16135" width="12.28515625" style="5" customWidth="1"/>
    <col min="16136" max="16136" width="11.5703125" style="5" customWidth="1"/>
    <col min="16137" max="16137" width="10.7109375" style="5" customWidth="1"/>
    <col min="16138" max="16384" width="9.140625" style="5"/>
  </cols>
  <sheetData>
    <row r="1" spans="1:18" ht="15.75" customHeight="1">
      <c r="H1" s="507" t="s">
        <v>303</v>
      </c>
      <c r="I1" s="507"/>
    </row>
    <row r="2" spans="1:18" ht="17.25" customHeight="1">
      <c r="A2" s="508" t="s">
        <v>35</v>
      </c>
      <c r="B2" s="508"/>
      <c r="C2" s="508"/>
      <c r="D2" s="508"/>
      <c r="E2" s="508"/>
      <c r="F2" s="508"/>
      <c r="G2" s="508"/>
      <c r="H2" s="508"/>
      <c r="I2" s="508"/>
    </row>
    <row r="3" spans="1:18" ht="16.5" customHeight="1">
      <c r="A3" s="509" t="s">
        <v>332</v>
      </c>
      <c r="B3" s="509"/>
      <c r="C3" s="509"/>
      <c r="D3" s="509"/>
      <c r="E3" s="509"/>
      <c r="F3" s="509"/>
      <c r="G3" s="509"/>
      <c r="H3" s="509"/>
      <c r="I3" s="509"/>
    </row>
    <row r="4" spans="1:18" ht="18.75" customHeight="1">
      <c r="A4" s="509"/>
      <c r="B4" s="509"/>
      <c r="C4" s="509"/>
      <c r="D4" s="509"/>
      <c r="E4" s="509"/>
      <c r="F4" s="509"/>
      <c r="G4" s="509"/>
      <c r="H4" s="509"/>
      <c r="I4" s="509"/>
    </row>
    <row r="5" spans="1:18" ht="18.75" customHeight="1">
      <c r="H5" s="40"/>
      <c r="I5" s="41" t="s">
        <v>36</v>
      </c>
    </row>
    <row r="6" spans="1:18" ht="18.75" customHeight="1">
      <c r="A6" s="505" t="s">
        <v>37</v>
      </c>
      <c r="B6" s="510" t="s">
        <v>38</v>
      </c>
      <c r="C6" s="510"/>
      <c r="D6" s="510"/>
      <c r="E6" s="511">
        <v>2017</v>
      </c>
      <c r="F6" s="512"/>
      <c r="G6" s="512"/>
      <c r="H6" s="512"/>
      <c r="I6" s="513"/>
    </row>
    <row r="7" spans="1:18" ht="18.75" customHeight="1">
      <c r="A7" s="505"/>
      <c r="B7" s="514" t="s">
        <v>39</v>
      </c>
      <c r="C7" s="514" t="s">
        <v>40</v>
      </c>
      <c r="D7" s="514" t="s">
        <v>41</v>
      </c>
      <c r="E7" s="505" t="s">
        <v>42</v>
      </c>
      <c r="F7" s="504" t="s">
        <v>43</v>
      </c>
      <c r="G7" s="504"/>
      <c r="H7" s="504"/>
      <c r="I7" s="504"/>
    </row>
    <row r="8" spans="1:18" ht="18.75" customHeight="1">
      <c r="A8" s="505"/>
      <c r="B8" s="514"/>
      <c r="C8" s="514"/>
      <c r="D8" s="514"/>
      <c r="E8" s="505"/>
      <c r="F8" s="505" t="s">
        <v>44</v>
      </c>
      <c r="G8" s="505" t="s">
        <v>45</v>
      </c>
      <c r="H8" s="506" t="s">
        <v>6</v>
      </c>
      <c r="I8" s="506"/>
    </row>
    <row r="9" spans="1:18" ht="76.5" customHeight="1">
      <c r="A9" s="505"/>
      <c r="B9" s="514"/>
      <c r="C9" s="514"/>
      <c r="D9" s="514"/>
      <c r="E9" s="505"/>
      <c r="F9" s="505"/>
      <c r="G9" s="505"/>
      <c r="H9" s="42" t="s">
        <v>46</v>
      </c>
      <c r="I9" s="42" t="s">
        <v>47</v>
      </c>
      <c r="J9" s="43"/>
      <c r="K9" s="43"/>
      <c r="L9" s="43"/>
      <c r="M9" s="43"/>
      <c r="N9" s="43"/>
      <c r="O9" s="43"/>
      <c r="P9" s="43"/>
      <c r="Q9" s="43"/>
      <c r="R9" s="43"/>
    </row>
    <row r="10" spans="1:18">
      <c r="A10" s="44">
        <v>1</v>
      </c>
      <c r="B10" s="45" t="s">
        <v>48</v>
      </c>
      <c r="C10" s="44">
        <v>3</v>
      </c>
      <c r="D10" s="45" t="s">
        <v>49</v>
      </c>
      <c r="E10" s="44">
        <v>5</v>
      </c>
      <c r="F10" s="45" t="s">
        <v>50</v>
      </c>
      <c r="G10" s="44">
        <v>7</v>
      </c>
      <c r="H10" s="45" t="s">
        <v>51</v>
      </c>
      <c r="I10" s="44">
        <v>9</v>
      </c>
    </row>
    <row r="11" spans="1:18" ht="18.75">
      <c r="A11" s="46" t="s">
        <v>52</v>
      </c>
      <c r="B11" s="47" t="s">
        <v>53</v>
      </c>
      <c r="C11" s="48"/>
      <c r="D11" s="48"/>
      <c r="E11" s="49">
        <f>F11+G11</f>
        <v>352562</v>
      </c>
      <c r="F11" s="49">
        <f>F12+F23+F29</f>
        <v>263076.5</v>
      </c>
      <c r="G11" s="49">
        <f t="shared" ref="G11:G18" si="0">H11+I11</f>
        <v>89485.5</v>
      </c>
      <c r="H11" s="49">
        <f>H12+H23+H29</f>
        <v>24267.300000000003</v>
      </c>
      <c r="I11" s="49">
        <f>I12+I23+I29</f>
        <v>65218.2</v>
      </c>
    </row>
    <row r="12" spans="1:18" ht="33.75" customHeight="1">
      <c r="A12" s="50" t="s">
        <v>54</v>
      </c>
      <c r="B12" s="47"/>
      <c r="C12" s="51"/>
      <c r="D12" s="51"/>
      <c r="E12" s="49">
        <f t="shared" ref="E12:E31" si="1">F12+G12</f>
        <v>190369.9</v>
      </c>
      <c r="F12" s="49">
        <f>F13+F19</f>
        <v>141907.5</v>
      </c>
      <c r="G12" s="49">
        <f t="shared" si="0"/>
        <v>48462.400000000001</v>
      </c>
      <c r="H12" s="49">
        <f>H13+H19</f>
        <v>13065.6</v>
      </c>
      <c r="I12" s="49">
        <f>I13+I19</f>
        <v>35396.800000000003</v>
      </c>
    </row>
    <row r="13" spans="1:18" ht="26.25" customHeight="1">
      <c r="A13" s="50" t="s">
        <v>55</v>
      </c>
      <c r="B13" s="47"/>
      <c r="C13" s="52">
        <v>16</v>
      </c>
      <c r="D13" s="52"/>
      <c r="E13" s="49">
        <f t="shared" si="1"/>
        <v>96385.500000000015</v>
      </c>
      <c r="F13" s="49">
        <f>F14+F15+F16+F17+F18</f>
        <v>83906.200000000012</v>
      </c>
      <c r="G13" s="49">
        <f t="shared" si="0"/>
        <v>12479.3</v>
      </c>
      <c r="H13" s="49">
        <f>H14+H15+H16+H17+H18</f>
        <v>8275</v>
      </c>
      <c r="I13" s="49">
        <f>I14+I15+I16+I17+I18</f>
        <v>4204.3</v>
      </c>
    </row>
    <row r="14" spans="1:18" ht="49.9" customHeight="1">
      <c r="A14" s="53" t="s">
        <v>56</v>
      </c>
      <c r="B14" s="47"/>
      <c r="C14" s="54" t="s">
        <v>57</v>
      </c>
      <c r="D14" s="54" t="s">
        <v>58</v>
      </c>
      <c r="E14" s="49">
        <f t="shared" si="1"/>
        <v>35727.800000000003</v>
      </c>
      <c r="F14" s="55">
        <v>31067</v>
      </c>
      <c r="G14" s="55">
        <f t="shared" si="0"/>
        <v>4660.8</v>
      </c>
      <c r="H14" s="55">
        <v>1984.4</v>
      </c>
      <c r="I14" s="55">
        <v>2676.4</v>
      </c>
    </row>
    <row r="15" spans="1:18" s="57" customFormat="1" ht="53.45" customHeight="1">
      <c r="A15" s="53" t="s">
        <v>59</v>
      </c>
      <c r="B15" s="47"/>
      <c r="C15" s="54" t="s">
        <v>57</v>
      </c>
      <c r="D15" s="54" t="s">
        <v>60</v>
      </c>
      <c r="E15" s="49">
        <f t="shared" si="1"/>
        <v>1319.4</v>
      </c>
      <c r="F15" s="55">
        <v>1319.4</v>
      </c>
      <c r="G15" s="55">
        <f t="shared" si="0"/>
        <v>0</v>
      </c>
      <c r="H15" s="56"/>
      <c r="I15" s="55"/>
    </row>
    <row r="16" spans="1:18" s="57" customFormat="1" ht="37.9" customHeight="1">
      <c r="A16" s="53" t="s">
        <v>61</v>
      </c>
      <c r="B16" s="47"/>
      <c r="C16" s="54" t="s">
        <v>57</v>
      </c>
      <c r="D16" s="54" t="s">
        <v>62</v>
      </c>
      <c r="E16" s="49">
        <f t="shared" si="1"/>
        <v>3872.7</v>
      </c>
      <c r="F16" s="55">
        <v>3872.7</v>
      </c>
      <c r="G16" s="55">
        <f t="shared" si="0"/>
        <v>0</v>
      </c>
      <c r="H16" s="56"/>
      <c r="I16" s="55"/>
    </row>
    <row r="17" spans="1:9" s="57" customFormat="1" ht="37.5">
      <c r="A17" s="53" t="s">
        <v>63</v>
      </c>
      <c r="B17" s="47"/>
      <c r="C17" s="54" t="s">
        <v>57</v>
      </c>
      <c r="D17" s="54" t="s">
        <v>64</v>
      </c>
      <c r="E17" s="49">
        <f t="shared" si="1"/>
        <v>19898.800000000003</v>
      </c>
      <c r="F17" s="55">
        <v>14655.2</v>
      </c>
      <c r="G17" s="55">
        <f t="shared" si="0"/>
        <v>5243.6</v>
      </c>
      <c r="H17" s="55">
        <v>5243.6</v>
      </c>
      <c r="I17" s="55"/>
    </row>
    <row r="18" spans="1:9" s="57" customFormat="1" ht="57" customHeight="1">
      <c r="A18" s="53" t="s">
        <v>65</v>
      </c>
      <c r="B18" s="47"/>
      <c r="C18" s="54" t="s">
        <v>57</v>
      </c>
      <c r="D18" s="54" t="s">
        <v>66</v>
      </c>
      <c r="E18" s="49">
        <f t="shared" si="1"/>
        <v>35566.800000000003</v>
      </c>
      <c r="F18" s="55">
        <v>32991.9</v>
      </c>
      <c r="G18" s="55">
        <f t="shared" si="0"/>
        <v>2574.9</v>
      </c>
      <c r="H18" s="55">
        <v>1047</v>
      </c>
      <c r="I18" s="55">
        <v>1527.9</v>
      </c>
    </row>
    <row r="19" spans="1:9" s="57" customFormat="1" ht="27" customHeight="1">
      <c r="A19" s="50" t="s">
        <v>67</v>
      </c>
      <c r="B19" s="48"/>
      <c r="C19" s="48" t="s">
        <v>68</v>
      </c>
      <c r="D19" s="48"/>
      <c r="E19" s="49">
        <f t="shared" si="1"/>
        <v>93984.4</v>
      </c>
      <c r="F19" s="49">
        <f>F20+F21+F22</f>
        <v>58001.299999999996</v>
      </c>
      <c r="G19" s="49">
        <f>G20+G21+G22</f>
        <v>35983.1</v>
      </c>
      <c r="H19" s="49">
        <f>H20+H21+H22</f>
        <v>4790.6000000000004</v>
      </c>
      <c r="I19" s="49">
        <f>I20+I21+I22</f>
        <v>31192.5</v>
      </c>
    </row>
    <row r="20" spans="1:9" s="57" customFormat="1" ht="37.5">
      <c r="A20" s="58" t="s">
        <v>69</v>
      </c>
      <c r="B20" s="47"/>
      <c r="C20" s="54">
        <v>19</v>
      </c>
      <c r="D20" s="54" t="s">
        <v>70</v>
      </c>
      <c r="E20" s="49">
        <f t="shared" si="1"/>
        <v>34222.9</v>
      </c>
      <c r="F20" s="55">
        <v>9292.1</v>
      </c>
      <c r="G20" s="55">
        <f>H20+I20</f>
        <v>24930.799999999999</v>
      </c>
      <c r="H20" s="55">
        <v>1000</v>
      </c>
      <c r="I20" s="55">
        <v>23930.799999999999</v>
      </c>
    </row>
    <row r="21" spans="1:9" s="57" customFormat="1" ht="37.5">
      <c r="A21" s="59" t="s">
        <v>71</v>
      </c>
      <c r="B21" s="47"/>
      <c r="C21" s="54">
        <v>19</v>
      </c>
      <c r="D21" s="60" t="s">
        <v>72</v>
      </c>
      <c r="E21" s="49">
        <f t="shared" si="1"/>
        <v>58965.5</v>
      </c>
      <c r="F21" s="55">
        <v>47913.2</v>
      </c>
      <c r="G21" s="55">
        <f>H21+I21</f>
        <v>11052.3</v>
      </c>
      <c r="H21" s="55">
        <v>3790.6</v>
      </c>
      <c r="I21" s="55">
        <v>7261.7</v>
      </c>
    </row>
    <row r="22" spans="1:9" s="57" customFormat="1" ht="18.75">
      <c r="A22" s="59" t="s">
        <v>73</v>
      </c>
      <c r="B22" s="47"/>
      <c r="C22" s="54">
        <v>19</v>
      </c>
      <c r="D22" s="60" t="s">
        <v>74</v>
      </c>
      <c r="E22" s="49">
        <f t="shared" si="1"/>
        <v>796</v>
      </c>
      <c r="F22" s="55">
        <v>796</v>
      </c>
      <c r="G22" s="55">
        <f>H22+I22</f>
        <v>0</v>
      </c>
      <c r="H22" s="55"/>
      <c r="I22" s="55"/>
    </row>
    <row r="23" spans="1:9" s="57" customFormat="1" ht="25.5" customHeight="1">
      <c r="A23" s="50" t="s">
        <v>75</v>
      </c>
      <c r="B23" s="47"/>
      <c r="C23" s="48"/>
      <c r="D23" s="48"/>
      <c r="E23" s="49">
        <f t="shared" si="1"/>
        <v>139352.4</v>
      </c>
      <c r="F23" s="49">
        <f>F25+F27+F28+F26+F24</f>
        <v>98735.3</v>
      </c>
      <c r="G23" s="49">
        <f>G25+G27+G28+G26+G24</f>
        <v>40617.1</v>
      </c>
      <c r="H23" s="49">
        <f>H25+H27+H28+H26+H24</f>
        <v>10795.7</v>
      </c>
      <c r="I23" s="49">
        <f>I25+I27+I28+I26+I24</f>
        <v>29821.399999999998</v>
      </c>
    </row>
    <row r="24" spans="1:9" s="57" customFormat="1" ht="56.25">
      <c r="A24" s="61" t="s">
        <v>76</v>
      </c>
      <c r="B24" s="47"/>
      <c r="C24" s="60" t="s">
        <v>74</v>
      </c>
      <c r="D24" s="60" t="s">
        <v>72</v>
      </c>
      <c r="E24" s="49">
        <f>F24+G24</f>
        <v>22716.7</v>
      </c>
      <c r="F24" s="55">
        <v>17380.7</v>
      </c>
      <c r="G24" s="55">
        <f>H24+I24</f>
        <v>5336</v>
      </c>
      <c r="H24" s="55">
        <v>703.3</v>
      </c>
      <c r="I24" s="55">
        <v>4632.7</v>
      </c>
    </row>
    <row r="25" spans="1:9" s="57" customFormat="1" ht="74.45" customHeight="1">
      <c r="A25" s="58" t="s">
        <v>77</v>
      </c>
      <c r="B25" s="47"/>
      <c r="C25" s="60">
        <v>50</v>
      </c>
      <c r="D25" s="60" t="s">
        <v>72</v>
      </c>
      <c r="E25" s="49">
        <f t="shared" si="1"/>
        <v>83859</v>
      </c>
      <c r="F25" s="55">
        <v>58801.599999999999</v>
      </c>
      <c r="G25" s="55">
        <f>H25+I25</f>
        <v>25057.4</v>
      </c>
      <c r="H25" s="55">
        <v>7212.6</v>
      </c>
      <c r="I25" s="55">
        <v>17844.8</v>
      </c>
    </row>
    <row r="26" spans="1:9" s="57" customFormat="1" ht="56.25">
      <c r="A26" s="58" t="s">
        <v>78</v>
      </c>
      <c r="B26" s="47"/>
      <c r="C26" s="60">
        <v>51</v>
      </c>
      <c r="D26" s="60" t="s">
        <v>72</v>
      </c>
      <c r="E26" s="49">
        <f>F26+G26</f>
        <v>26329.4</v>
      </c>
      <c r="F26" s="55">
        <v>17086.5</v>
      </c>
      <c r="G26" s="55">
        <f>H26+I26</f>
        <v>9242.9</v>
      </c>
      <c r="H26" s="55">
        <v>2130</v>
      </c>
      <c r="I26" s="55">
        <v>7112.9</v>
      </c>
    </row>
    <row r="27" spans="1:9" s="57" customFormat="1" ht="70.150000000000006" customHeight="1">
      <c r="A27" s="58" t="s">
        <v>79</v>
      </c>
      <c r="B27" s="47"/>
      <c r="C27" s="60">
        <v>58</v>
      </c>
      <c r="D27" s="60" t="s">
        <v>72</v>
      </c>
      <c r="E27" s="49">
        <f t="shared" si="1"/>
        <v>3494.8</v>
      </c>
      <c r="F27" s="55">
        <v>2724</v>
      </c>
      <c r="G27" s="55">
        <f>H27+I27</f>
        <v>770.8</v>
      </c>
      <c r="H27" s="55">
        <v>539.79999999999995</v>
      </c>
      <c r="I27" s="55">
        <v>231</v>
      </c>
    </row>
    <row r="28" spans="1:9" s="57" customFormat="1" ht="56.45" customHeight="1">
      <c r="A28" s="58" t="s">
        <v>80</v>
      </c>
      <c r="B28" s="47"/>
      <c r="C28" s="60">
        <v>80</v>
      </c>
      <c r="D28" s="60" t="s">
        <v>72</v>
      </c>
      <c r="E28" s="49">
        <f t="shared" si="1"/>
        <v>2952.5</v>
      </c>
      <c r="F28" s="55">
        <v>2742.5</v>
      </c>
      <c r="G28" s="55">
        <f>H28+I28</f>
        <v>210</v>
      </c>
      <c r="H28" s="55">
        <v>210</v>
      </c>
      <c r="I28" s="55"/>
    </row>
    <row r="29" spans="1:9" ht="29.25" customHeight="1">
      <c r="A29" s="62" t="s">
        <v>81</v>
      </c>
      <c r="B29" s="47"/>
      <c r="C29" s="48" t="s">
        <v>82</v>
      </c>
      <c r="D29" s="48"/>
      <c r="E29" s="49">
        <f t="shared" si="1"/>
        <v>22839.699999999997</v>
      </c>
      <c r="F29" s="49">
        <f>F30+F31</f>
        <v>22433.699999999997</v>
      </c>
      <c r="G29" s="49">
        <f>G30+G31</f>
        <v>406</v>
      </c>
      <c r="H29" s="49">
        <f>H30+H31</f>
        <v>406</v>
      </c>
      <c r="I29" s="49">
        <f>I30+I31</f>
        <v>0</v>
      </c>
    </row>
    <row r="30" spans="1:9" ht="22.9" customHeight="1">
      <c r="A30" s="61" t="s">
        <v>83</v>
      </c>
      <c r="B30" s="47"/>
      <c r="C30" s="63" t="s">
        <v>82</v>
      </c>
      <c r="D30" s="63" t="s">
        <v>66</v>
      </c>
      <c r="E30" s="49">
        <f t="shared" si="1"/>
        <v>7874.9</v>
      </c>
      <c r="F30" s="55">
        <v>7468.9</v>
      </c>
      <c r="G30" s="55">
        <f>H30+I30</f>
        <v>406</v>
      </c>
      <c r="H30" s="55">
        <v>406</v>
      </c>
      <c r="I30" s="55"/>
    </row>
    <row r="31" spans="1:9" ht="22.15" customHeight="1">
      <c r="A31" s="61" t="s">
        <v>84</v>
      </c>
      <c r="B31" s="47"/>
      <c r="C31" s="63" t="s">
        <v>82</v>
      </c>
      <c r="D31" s="63" t="s">
        <v>85</v>
      </c>
      <c r="E31" s="49">
        <f t="shared" si="1"/>
        <v>14964.8</v>
      </c>
      <c r="F31" s="64">
        <v>14964.8</v>
      </c>
      <c r="G31" s="64">
        <f>H31+I31</f>
        <v>0</v>
      </c>
      <c r="H31" s="64"/>
      <c r="I31" s="64"/>
    </row>
    <row r="32" spans="1:9">
      <c r="E32" s="65"/>
    </row>
    <row r="33" spans="1:9" hidden="1">
      <c r="E33" s="65"/>
    </row>
    <row r="34" spans="1:9" ht="18" hidden="1" customHeight="1">
      <c r="A34" s="66" t="s">
        <v>86</v>
      </c>
      <c r="B34" s="66"/>
      <c r="C34" s="67"/>
      <c r="D34" s="67"/>
      <c r="E34" s="68"/>
      <c r="F34" s="69"/>
      <c r="G34" s="69"/>
      <c r="H34" s="69"/>
      <c r="I34" s="69"/>
    </row>
    <row r="35" spans="1:9" hidden="1">
      <c r="E35" s="65"/>
    </row>
    <row r="36" spans="1:9" hidden="1">
      <c r="E36" s="65"/>
    </row>
    <row r="37" spans="1:9">
      <c r="E37" s="65"/>
    </row>
    <row r="38" spans="1:9">
      <c r="E38" s="65"/>
    </row>
    <row r="39" spans="1:9">
      <c r="E39" s="65"/>
    </row>
    <row r="40" spans="1:9">
      <c r="E40" s="65"/>
    </row>
    <row r="41" spans="1:9">
      <c r="E41" s="65"/>
    </row>
    <row r="42" spans="1:9">
      <c r="E42" s="65"/>
    </row>
    <row r="43" spans="1:9">
      <c r="E43" s="65"/>
    </row>
    <row r="44" spans="1:9">
      <c r="E44" s="65"/>
    </row>
    <row r="45" spans="1:9">
      <c r="E45" s="65"/>
    </row>
    <row r="46" spans="1:9">
      <c r="E46" s="65"/>
    </row>
    <row r="47" spans="1:9">
      <c r="E47" s="65"/>
    </row>
    <row r="48" spans="1:9">
      <c r="E48" s="65"/>
    </row>
    <row r="49" spans="5:5">
      <c r="E49" s="65"/>
    </row>
    <row r="50" spans="5:5">
      <c r="E50" s="65"/>
    </row>
    <row r="51" spans="5:5">
      <c r="E51" s="65"/>
    </row>
    <row r="52" spans="5:5">
      <c r="E52" s="65"/>
    </row>
    <row r="53" spans="5:5">
      <c r="E53" s="65"/>
    </row>
    <row r="54" spans="5:5">
      <c r="E54" s="65"/>
    </row>
    <row r="55" spans="5:5">
      <c r="E55" s="65"/>
    </row>
    <row r="56" spans="5:5">
      <c r="E56" s="65"/>
    </row>
    <row r="57" spans="5:5">
      <c r="E57" s="65"/>
    </row>
    <row r="58" spans="5:5">
      <c r="E58" s="65"/>
    </row>
    <row r="59" spans="5:5">
      <c r="E59" s="65"/>
    </row>
    <row r="60" spans="5:5">
      <c r="E60" s="65"/>
    </row>
    <row r="61" spans="5:5">
      <c r="E61" s="65"/>
    </row>
    <row r="62" spans="5:5">
      <c r="E62" s="65"/>
    </row>
    <row r="63" spans="5:5">
      <c r="E63" s="65"/>
    </row>
    <row r="64" spans="5:5">
      <c r="E64" s="65"/>
    </row>
    <row r="65" spans="5:5">
      <c r="E65" s="65"/>
    </row>
    <row r="66" spans="5:5">
      <c r="E66" s="65"/>
    </row>
    <row r="67" spans="5:5">
      <c r="E67" s="65"/>
    </row>
    <row r="68" spans="5:5">
      <c r="E68" s="65"/>
    </row>
    <row r="69" spans="5:5">
      <c r="E69" s="65"/>
    </row>
    <row r="70" spans="5:5">
      <c r="E70" s="65"/>
    </row>
    <row r="71" spans="5:5">
      <c r="E71" s="65"/>
    </row>
    <row r="72" spans="5:5">
      <c r="E72" s="65"/>
    </row>
    <row r="73" spans="5:5">
      <c r="E73" s="65"/>
    </row>
    <row r="74" spans="5:5">
      <c r="E74" s="65"/>
    </row>
    <row r="75" spans="5:5">
      <c r="E75" s="65"/>
    </row>
    <row r="76" spans="5:5">
      <c r="E76" s="65"/>
    </row>
    <row r="77" spans="5:5">
      <c r="E77" s="65"/>
    </row>
    <row r="78" spans="5:5">
      <c r="E78" s="65"/>
    </row>
    <row r="79" spans="5:5">
      <c r="E79" s="65"/>
    </row>
    <row r="80" spans="5:5">
      <c r="E80" s="65"/>
    </row>
    <row r="81" spans="5:5">
      <c r="E81" s="65"/>
    </row>
    <row r="82" spans="5:5">
      <c r="E82" s="65"/>
    </row>
    <row r="83" spans="5:5">
      <c r="E83" s="65"/>
    </row>
    <row r="84" spans="5:5">
      <c r="E84" s="65"/>
    </row>
    <row r="85" spans="5:5">
      <c r="E85" s="65"/>
    </row>
    <row r="86" spans="5:5">
      <c r="E86" s="65"/>
    </row>
    <row r="87" spans="5:5">
      <c r="E87" s="65"/>
    </row>
    <row r="88" spans="5:5">
      <c r="E88" s="65"/>
    </row>
    <row r="89" spans="5:5">
      <c r="E89" s="65"/>
    </row>
    <row r="90" spans="5:5">
      <c r="E90" s="65"/>
    </row>
    <row r="91" spans="5:5">
      <c r="E91" s="65"/>
    </row>
    <row r="92" spans="5:5">
      <c r="E92" s="65"/>
    </row>
    <row r="93" spans="5:5">
      <c r="E93" s="65"/>
    </row>
    <row r="94" spans="5:5">
      <c r="E94" s="65"/>
    </row>
    <row r="95" spans="5:5">
      <c r="E95" s="65"/>
    </row>
    <row r="96" spans="5:5">
      <c r="E96" s="65"/>
    </row>
    <row r="97" spans="5:5">
      <c r="E97" s="65"/>
    </row>
    <row r="98" spans="5:5">
      <c r="E98" s="65"/>
    </row>
    <row r="99" spans="5:5">
      <c r="E99" s="65"/>
    </row>
    <row r="100" spans="5:5">
      <c r="E100" s="65"/>
    </row>
    <row r="101" spans="5:5">
      <c r="E101" s="65"/>
    </row>
    <row r="102" spans="5:5">
      <c r="E102" s="65"/>
    </row>
    <row r="103" spans="5:5">
      <c r="E103" s="65"/>
    </row>
    <row r="104" spans="5:5">
      <c r="E104" s="65"/>
    </row>
    <row r="105" spans="5:5">
      <c r="E105" s="65"/>
    </row>
    <row r="106" spans="5:5">
      <c r="E106" s="65"/>
    </row>
    <row r="107" spans="5:5">
      <c r="E107" s="65"/>
    </row>
    <row r="108" spans="5:5">
      <c r="E108" s="65"/>
    </row>
    <row r="109" spans="5:5">
      <c r="E109" s="65"/>
    </row>
    <row r="110" spans="5:5">
      <c r="E110" s="65"/>
    </row>
    <row r="111" spans="5:5">
      <c r="E111" s="65"/>
    </row>
    <row r="112" spans="5:5">
      <c r="E112" s="65"/>
    </row>
    <row r="113" spans="5:5">
      <c r="E113" s="65"/>
    </row>
    <row r="114" spans="5:5">
      <c r="E114" s="65"/>
    </row>
    <row r="115" spans="5:5">
      <c r="E115" s="65"/>
    </row>
    <row r="116" spans="5:5">
      <c r="E116" s="65"/>
    </row>
    <row r="117" spans="5:5">
      <c r="E117" s="65"/>
    </row>
    <row r="118" spans="5:5">
      <c r="E118" s="65"/>
    </row>
    <row r="119" spans="5:5">
      <c r="E119" s="65"/>
    </row>
    <row r="120" spans="5:5">
      <c r="E120" s="65"/>
    </row>
    <row r="121" spans="5:5">
      <c r="E121" s="65"/>
    </row>
    <row r="122" spans="5:5">
      <c r="E122" s="65"/>
    </row>
    <row r="123" spans="5:5">
      <c r="E123" s="65"/>
    </row>
    <row r="124" spans="5:5">
      <c r="E124" s="65"/>
    </row>
    <row r="125" spans="5:5">
      <c r="E125" s="65"/>
    </row>
    <row r="126" spans="5:5">
      <c r="E126" s="65"/>
    </row>
    <row r="127" spans="5:5">
      <c r="E127" s="65"/>
    </row>
    <row r="128" spans="5:5">
      <c r="E128" s="65"/>
    </row>
    <row r="129" spans="5:5">
      <c r="E129" s="65"/>
    </row>
    <row r="130" spans="5:5">
      <c r="E130" s="65"/>
    </row>
    <row r="131" spans="5:5">
      <c r="E131" s="65"/>
    </row>
    <row r="132" spans="5:5">
      <c r="E132" s="65"/>
    </row>
    <row r="133" spans="5:5">
      <c r="E133" s="65"/>
    </row>
    <row r="134" spans="5:5">
      <c r="E134" s="65"/>
    </row>
    <row r="135" spans="5:5">
      <c r="E135" s="65"/>
    </row>
    <row r="136" spans="5:5">
      <c r="E136" s="65"/>
    </row>
    <row r="137" spans="5:5">
      <c r="E137" s="65"/>
    </row>
    <row r="138" spans="5:5">
      <c r="E138" s="65"/>
    </row>
    <row r="139" spans="5:5">
      <c r="E139" s="65"/>
    </row>
    <row r="140" spans="5:5">
      <c r="E140" s="65"/>
    </row>
    <row r="141" spans="5:5">
      <c r="E141" s="65"/>
    </row>
    <row r="142" spans="5:5">
      <c r="E142" s="65"/>
    </row>
    <row r="143" spans="5:5">
      <c r="E143" s="65"/>
    </row>
    <row r="144" spans="5:5">
      <c r="E144" s="65"/>
    </row>
    <row r="145" spans="5:5">
      <c r="E145" s="65"/>
    </row>
    <row r="146" spans="5:5">
      <c r="E146" s="65"/>
    </row>
    <row r="147" spans="5:5">
      <c r="E147" s="65"/>
    </row>
    <row r="148" spans="5:5">
      <c r="E148" s="65"/>
    </row>
    <row r="149" spans="5:5">
      <c r="E149" s="65"/>
    </row>
    <row r="150" spans="5:5">
      <c r="E150" s="65"/>
    </row>
    <row r="151" spans="5:5">
      <c r="E151" s="65"/>
    </row>
    <row r="152" spans="5:5">
      <c r="E152" s="65"/>
    </row>
    <row r="153" spans="5:5">
      <c r="E153" s="65"/>
    </row>
    <row r="154" spans="5:5">
      <c r="E154" s="65"/>
    </row>
    <row r="155" spans="5:5">
      <c r="E155" s="65"/>
    </row>
    <row r="156" spans="5:5">
      <c r="E156" s="65"/>
    </row>
    <row r="157" spans="5:5">
      <c r="E157" s="65"/>
    </row>
    <row r="158" spans="5:5">
      <c r="E158" s="65"/>
    </row>
    <row r="159" spans="5:5">
      <c r="E159" s="65"/>
    </row>
    <row r="160" spans="5:5">
      <c r="E160" s="65"/>
    </row>
    <row r="161" spans="5:5">
      <c r="E161" s="65"/>
    </row>
    <row r="162" spans="5:5">
      <c r="E162" s="65"/>
    </row>
    <row r="163" spans="5:5">
      <c r="E163" s="65"/>
    </row>
    <row r="164" spans="5:5">
      <c r="E164" s="65"/>
    </row>
    <row r="165" spans="5:5">
      <c r="E165" s="65"/>
    </row>
    <row r="166" spans="5:5">
      <c r="E166" s="65"/>
    </row>
    <row r="167" spans="5:5">
      <c r="E167" s="65"/>
    </row>
    <row r="168" spans="5:5">
      <c r="E168" s="65"/>
    </row>
    <row r="169" spans="5:5">
      <c r="E169" s="65"/>
    </row>
    <row r="170" spans="5:5">
      <c r="E170" s="65"/>
    </row>
    <row r="171" spans="5:5">
      <c r="E171" s="65"/>
    </row>
    <row r="172" spans="5:5">
      <c r="E172" s="65"/>
    </row>
    <row r="173" spans="5:5">
      <c r="E173" s="65"/>
    </row>
    <row r="174" spans="5:5">
      <c r="E174" s="65"/>
    </row>
    <row r="175" spans="5:5">
      <c r="E175" s="65"/>
    </row>
    <row r="176" spans="5:5">
      <c r="E176" s="65"/>
    </row>
    <row r="177" spans="5:5">
      <c r="E177" s="65"/>
    </row>
    <row r="178" spans="5:5">
      <c r="E178" s="65"/>
    </row>
    <row r="179" spans="5:5">
      <c r="E179" s="65"/>
    </row>
    <row r="180" spans="5:5">
      <c r="E180" s="65"/>
    </row>
    <row r="181" spans="5:5">
      <c r="E181" s="65"/>
    </row>
    <row r="182" spans="5:5">
      <c r="E182" s="65"/>
    </row>
    <row r="183" spans="5:5">
      <c r="E183" s="65"/>
    </row>
  </sheetData>
  <mergeCells count="14">
    <mergeCell ref="F7:I7"/>
    <mergeCell ref="F8:F9"/>
    <mergeCell ref="G8:G9"/>
    <mergeCell ref="H8:I8"/>
    <mergeCell ref="H1:I1"/>
    <mergeCell ref="A2:I2"/>
    <mergeCell ref="A3:I4"/>
    <mergeCell ref="A6:A9"/>
    <mergeCell ref="B6:D6"/>
    <mergeCell ref="E6:I6"/>
    <mergeCell ref="B7:B9"/>
    <mergeCell ref="C7:C9"/>
    <mergeCell ref="D7:D9"/>
    <mergeCell ref="E7:E9"/>
  </mergeCells>
  <pageMargins left="0.39370078740157483" right="0.31496062992125984" top="0.31496062992125984" bottom="0.4" header="0.23622047244094491" footer="0.2362204724409449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showZeros="0" workbookViewId="0">
      <pane xSplit="1" ySplit="10" topLeftCell="B18" activePane="bottomRight" state="frozen"/>
      <selection pane="topRight" activeCell="B1" sqref="B1"/>
      <selection pane="bottomLeft" activeCell="A9" sqref="A9"/>
      <selection pane="bottomRight" activeCell="F27" sqref="F27"/>
    </sheetView>
  </sheetViews>
  <sheetFormatPr defaultRowHeight="21.75" customHeight="1"/>
  <cols>
    <col min="1" max="1" width="46.7109375" style="70" customWidth="1"/>
    <col min="2" max="2" width="11.42578125" style="71" customWidth="1"/>
    <col min="3" max="5" width="9.5703125" style="70" customWidth="1"/>
    <col min="6" max="6" width="10.7109375" style="70" customWidth="1"/>
    <col min="7" max="7" width="9.5703125" style="70" customWidth="1"/>
    <col min="8" max="8" width="12.42578125" style="71" customWidth="1"/>
    <col min="9" max="13" width="9.5703125" style="70" customWidth="1"/>
    <col min="14" max="255" width="9.140625" style="70"/>
    <col min="256" max="256" width="46.7109375" style="70" customWidth="1"/>
    <col min="257" max="257" width="11.42578125" style="70" customWidth="1"/>
    <col min="258" max="260" width="9.5703125" style="70" customWidth="1"/>
    <col min="261" max="261" width="10.7109375" style="70" customWidth="1"/>
    <col min="262" max="262" width="9.5703125" style="70" customWidth="1"/>
    <col min="263" max="263" width="12.42578125" style="70" customWidth="1"/>
    <col min="264" max="268" width="9.5703125" style="70" customWidth="1"/>
    <col min="269" max="511" width="9.140625" style="70"/>
    <col min="512" max="512" width="46.7109375" style="70" customWidth="1"/>
    <col min="513" max="513" width="11.42578125" style="70" customWidth="1"/>
    <col min="514" max="516" width="9.5703125" style="70" customWidth="1"/>
    <col min="517" max="517" width="10.7109375" style="70" customWidth="1"/>
    <col min="518" max="518" width="9.5703125" style="70" customWidth="1"/>
    <col min="519" max="519" width="12.42578125" style="70" customWidth="1"/>
    <col min="520" max="524" width="9.5703125" style="70" customWidth="1"/>
    <col min="525" max="767" width="9.140625" style="70"/>
    <col min="768" max="768" width="46.7109375" style="70" customWidth="1"/>
    <col min="769" max="769" width="11.42578125" style="70" customWidth="1"/>
    <col min="770" max="772" width="9.5703125" style="70" customWidth="1"/>
    <col min="773" max="773" width="10.7109375" style="70" customWidth="1"/>
    <col min="774" max="774" width="9.5703125" style="70" customWidth="1"/>
    <col min="775" max="775" width="12.42578125" style="70" customWidth="1"/>
    <col min="776" max="780" width="9.5703125" style="70" customWidth="1"/>
    <col min="781" max="1023" width="9.140625" style="70"/>
    <col min="1024" max="1024" width="46.7109375" style="70" customWidth="1"/>
    <col min="1025" max="1025" width="11.42578125" style="70" customWidth="1"/>
    <col min="1026" max="1028" width="9.5703125" style="70" customWidth="1"/>
    <col min="1029" max="1029" width="10.7109375" style="70" customWidth="1"/>
    <col min="1030" max="1030" width="9.5703125" style="70" customWidth="1"/>
    <col min="1031" max="1031" width="12.42578125" style="70" customWidth="1"/>
    <col min="1032" max="1036" width="9.5703125" style="70" customWidth="1"/>
    <col min="1037" max="1279" width="9.140625" style="70"/>
    <col min="1280" max="1280" width="46.7109375" style="70" customWidth="1"/>
    <col min="1281" max="1281" width="11.42578125" style="70" customWidth="1"/>
    <col min="1282" max="1284" width="9.5703125" style="70" customWidth="1"/>
    <col min="1285" max="1285" width="10.7109375" style="70" customWidth="1"/>
    <col min="1286" max="1286" width="9.5703125" style="70" customWidth="1"/>
    <col min="1287" max="1287" width="12.42578125" style="70" customWidth="1"/>
    <col min="1288" max="1292" width="9.5703125" style="70" customWidth="1"/>
    <col min="1293" max="1535" width="9.140625" style="70"/>
    <col min="1536" max="1536" width="46.7109375" style="70" customWidth="1"/>
    <col min="1537" max="1537" width="11.42578125" style="70" customWidth="1"/>
    <col min="1538" max="1540" width="9.5703125" style="70" customWidth="1"/>
    <col min="1541" max="1541" width="10.7109375" style="70" customWidth="1"/>
    <col min="1542" max="1542" width="9.5703125" style="70" customWidth="1"/>
    <col min="1543" max="1543" width="12.42578125" style="70" customWidth="1"/>
    <col min="1544" max="1548" width="9.5703125" style="70" customWidth="1"/>
    <col min="1549" max="1791" width="9.140625" style="70"/>
    <col min="1792" max="1792" width="46.7109375" style="70" customWidth="1"/>
    <col min="1793" max="1793" width="11.42578125" style="70" customWidth="1"/>
    <col min="1794" max="1796" width="9.5703125" style="70" customWidth="1"/>
    <col min="1797" max="1797" width="10.7109375" style="70" customWidth="1"/>
    <col min="1798" max="1798" width="9.5703125" style="70" customWidth="1"/>
    <col min="1799" max="1799" width="12.42578125" style="70" customWidth="1"/>
    <col min="1800" max="1804" width="9.5703125" style="70" customWidth="1"/>
    <col min="1805" max="2047" width="9.140625" style="70"/>
    <col min="2048" max="2048" width="46.7109375" style="70" customWidth="1"/>
    <col min="2049" max="2049" width="11.42578125" style="70" customWidth="1"/>
    <col min="2050" max="2052" width="9.5703125" style="70" customWidth="1"/>
    <col min="2053" max="2053" width="10.7109375" style="70" customWidth="1"/>
    <col min="2054" max="2054" width="9.5703125" style="70" customWidth="1"/>
    <col min="2055" max="2055" width="12.42578125" style="70" customWidth="1"/>
    <col min="2056" max="2060" width="9.5703125" style="70" customWidth="1"/>
    <col min="2061" max="2303" width="9.140625" style="70"/>
    <col min="2304" max="2304" width="46.7109375" style="70" customWidth="1"/>
    <col min="2305" max="2305" width="11.42578125" style="70" customWidth="1"/>
    <col min="2306" max="2308" width="9.5703125" style="70" customWidth="1"/>
    <col min="2309" max="2309" width="10.7109375" style="70" customWidth="1"/>
    <col min="2310" max="2310" width="9.5703125" style="70" customWidth="1"/>
    <col min="2311" max="2311" width="12.42578125" style="70" customWidth="1"/>
    <col min="2312" max="2316" width="9.5703125" style="70" customWidth="1"/>
    <col min="2317" max="2559" width="9.140625" style="70"/>
    <col min="2560" max="2560" width="46.7109375" style="70" customWidth="1"/>
    <col min="2561" max="2561" width="11.42578125" style="70" customWidth="1"/>
    <col min="2562" max="2564" width="9.5703125" style="70" customWidth="1"/>
    <col min="2565" max="2565" width="10.7109375" style="70" customWidth="1"/>
    <col min="2566" max="2566" width="9.5703125" style="70" customWidth="1"/>
    <col min="2567" max="2567" width="12.42578125" style="70" customWidth="1"/>
    <col min="2568" max="2572" width="9.5703125" style="70" customWidth="1"/>
    <col min="2573" max="2815" width="9.140625" style="70"/>
    <col min="2816" max="2816" width="46.7109375" style="70" customWidth="1"/>
    <col min="2817" max="2817" width="11.42578125" style="70" customWidth="1"/>
    <col min="2818" max="2820" width="9.5703125" style="70" customWidth="1"/>
    <col min="2821" max="2821" width="10.7109375" style="70" customWidth="1"/>
    <col min="2822" max="2822" width="9.5703125" style="70" customWidth="1"/>
    <col min="2823" max="2823" width="12.42578125" style="70" customWidth="1"/>
    <col min="2824" max="2828" width="9.5703125" style="70" customWidth="1"/>
    <col min="2829" max="3071" width="9.140625" style="70"/>
    <col min="3072" max="3072" width="46.7109375" style="70" customWidth="1"/>
    <col min="3073" max="3073" width="11.42578125" style="70" customWidth="1"/>
    <col min="3074" max="3076" width="9.5703125" style="70" customWidth="1"/>
    <col min="3077" max="3077" width="10.7109375" style="70" customWidth="1"/>
    <col min="3078" max="3078" width="9.5703125" style="70" customWidth="1"/>
    <col min="3079" max="3079" width="12.42578125" style="70" customWidth="1"/>
    <col min="3080" max="3084" width="9.5703125" style="70" customWidth="1"/>
    <col min="3085" max="3327" width="9.140625" style="70"/>
    <col min="3328" max="3328" width="46.7109375" style="70" customWidth="1"/>
    <col min="3329" max="3329" width="11.42578125" style="70" customWidth="1"/>
    <col min="3330" max="3332" width="9.5703125" style="70" customWidth="1"/>
    <col min="3333" max="3333" width="10.7109375" style="70" customWidth="1"/>
    <col min="3334" max="3334" width="9.5703125" style="70" customWidth="1"/>
    <col min="3335" max="3335" width="12.42578125" style="70" customWidth="1"/>
    <col min="3336" max="3340" width="9.5703125" style="70" customWidth="1"/>
    <col min="3341" max="3583" width="9.140625" style="70"/>
    <col min="3584" max="3584" width="46.7109375" style="70" customWidth="1"/>
    <col min="3585" max="3585" width="11.42578125" style="70" customWidth="1"/>
    <col min="3586" max="3588" width="9.5703125" style="70" customWidth="1"/>
    <col min="3589" max="3589" width="10.7109375" style="70" customWidth="1"/>
    <col min="3590" max="3590" width="9.5703125" style="70" customWidth="1"/>
    <col min="3591" max="3591" width="12.42578125" style="70" customWidth="1"/>
    <col min="3592" max="3596" width="9.5703125" style="70" customWidth="1"/>
    <col min="3597" max="3839" width="9.140625" style="70"/>
    <col min="3840" max="3840" width="46.7109375" style="70" customWidth="1"/>
    <col min="3841" max="3841" width="11.42578125" style="70" customWidth="1"/>
    <col min="3842" max="3844" width="9.5703125" style="70" customWidth="1"/>
    <col min="3845" max="3845" width="10.7109375" style="70" customWidth="1"/>
    <col min="3846" max="3846" width="9.5703125" style="70" customWidth="1"/>
    <col min="3847" max="3847" width="12.42578125" style="70" customWidth="1"/>
    <col min="3848" max="3852" width="9.5703125" style="70" customWidth="1"/>
    <col min="3853" max="4095" width="9.140625" style="70"/>
    <col min="4096" max="4096" width="46.7109375" style="70" customWidth="1"/>
    <col min="4097" max="4097" width="11.42578125" style="70" customWidth="1"/>
    <col min="4098" max="4100" width="9.5703125" style="70" customWidth="1"/>
    <col min="4101" max="4101" width="10.7109375" style="70" customWidth="1"/>
    <col min="4102" max="4102" width="9.5703125" style="70" customWidth="1"/>
    <col min="4103" max="4103" width="12.42578125" style="70" customWidth="1"/>
    <col min="4104" max="4108" width="9.5703125" style="70" customWidth="1"/>
    <col min="4109" max="4351" width="9.140625" style="70"/>
    <col min="4352" max="4352" width="46.7109375" style="70" customWidth="1"/>
    <col min="4353" max="4353" width="11.42578125" style="70" customWidth="1"/>
    <col min="4354" max="4356" width="9.5703125" style="70" customWidth="1"/>
    <col min="4357" max="4357" width="10.7109375" style="70" customWidth="1"/>
    <col min="4358" max="4358" width="9.5703125" style="70" customWidth="1"/>
    <col min="4359" max="4359" width="12.42578125" style="70" customWidth="1"/>
    <col min="4360" max="4364" width="9.5703125" style="70" customWidth="1"/>
    <col min="4365" max="4607" width="9.140625" style="70"/>
    <col min="4608" max="4608" width="46.7109375" style="70" customWidth="1"/>
    <col min="4609" max="4609" width="11.42578125" style="70" customWidth="1"/>
    <col min="4610" max="4612" width="9.5703125" style="70" customWidth="1"/>
    <col min="4613" max="4613" width="10.7109375" style="70" customWidth="1"/>
    <col min="4614" max="4614" width="9.5703125" style="70" customWidth="1"/>
    <col min="4615" max="4615" width="12.42578125" style="70" customWidth="1"/>
    <col min="4616" max="4620" width="9.5703125" style="70" customWidth="1"/>
    <col min="4621" max="4863" width="9.140625" style="70"/>
    <col min="4864" max="4864" width="46.7109375" style="70" customWidth="1"/>
    <col min="4865" max="4865" width="11.42578125" style="70" customWidth="1"/>
    <col min="4866" max="4868" width="9.5703125" style="70" customWidth="1"/>
    <col min="4869" max="4869" width="10.7109375" style="70" customWidth="1"/>
    <col min="4870" max="4870" width="9.5703125" style="70" customWidth="1"/>
    <col min="4871" max="4871" width="12.42578125" style="70" customWidth="1"/>
    <col min="4872" max="4876" width="9.5703125" style="70" customWidth="1"/>
    <col min="4877" max="5119" width="9.140625" style="70"/>
    <col min="5120" max="5120" width="46.7109375" style="70" customWidth="1"/>
    <col min="5121" max="5121" width="11.42578125" style="70" customWidth="1"/>
    <col min="5122" max="5124" width="9.5703125" style="70" customWidth="1"/>
    <col min="5125" max="5125" width="10.7109375" style="70" customWidth="1"/>
    <col min="5126" max="5126" width="9.5703125" style="70" customWidth="1"/>
    <col min="5127" max="5127" width="12.42578125" style="70" customWidth="1"/>
    <col min="5128" max="5132" width="9.5703125" style="70" customWidth="1"/>
    <col min="5133" max="5375" width="9.140625" style="70"/>
    <col min="5376" max="5376" width="46.7109375" style="70" customWidth="1"/>
    <col min="5377" max="5377" width="11.42578125" style="70" customWidth="1"/>
    <col min="5378" max="5380" width="9.5703125" style="70" customWidth="1"/>
    <col min="5381" max="5381" width="10.7109375" style="70" customWidth="1"/>
    <col min="5382" max="5382" width="9.5703125" style="70" customWidth="1"/>
    <col min="5383" max="5383" width="12.42578125" style="70" customWidth="1"/>
    <col min="5384" max="5388" width="9.5703125" style="70" customWidth="1"/>
    <col min="5389" max="5631" width="9.140625" style="70"/>
    <col min="5632" max="5632" width="46.7109375" style="70" customWidth="1"/>
    <col min="5633" max="5633" width="11.42578125" style="70" customWidth="1"/>
    <col min="5634" max="5636" width="9.5703125" style="70" customWidth="1"/>
    <col min="5637" max="5637" width="10.7109375" style="70" customWidth="1"/>
    <col min="5638" max="5638" width="9.5703125" style="70" customWidth="1"/>
    <col min="5639" max="5639" width="12.42578125" style="70" customWidth="1"/>
    <col min="5640" max="5644" width="9.5703125" style="70" customWidth="1"/>
    <col min="5645" max="5887" width="9.140625" style="70"/>
    <col min="5888" max="5888" width="46.7109375" style="70" customWidth="1"/>
    <col min="5889" max="5889" width="11.42578125" style="70" customWidth="1"/>
    <col min="5890" max="5892" width="9.5703125" style="70" customWidth="1"/>
    <col min="5893" max="5893" width="10.7109375" style="70" customWidth="1"/>
    <col min="5894" max="5894" width="9.5703125" style="70" customWidth="1"/>
    <col min="5895" max="5895" width="12.42578125" style="70" customWidth="1"/>
    <col min="5896" max="5900" width="9.5703125" style="70" customWidth="1"/>
    <col min="5901" max="6143" width="9.140625" style="70"/>
    <col min="6144" max="6144" width="46.7109375" style="70" customWidth="1"/>
    <col min="6145" max="6145" width="11.42578125" style="70" customWidth="1"/>
    <col min="6146" max="6148" width="9.5703125" style="70" customWidth="1"/>
    <col min="6149" max="6149" width="10.7109375" style="70" customWidth="1"/>
    <col min="6150" max="6150" width="9.5703125" style="70" customWidth="1"/>
    <col min="6151" max="6151" width="12.42578125" style="70" customWidth="1"/>
    <col min="6152" max="6156" width="9.5703125" style="70" customWidth="1"/>
    <col min="6157" max="6399" width="9.140625" style="70"/>
    <col min="6400" max="6400" width="46.7109375" style="70" customWidth="1"/>
    <col min="6401" max="6401" width="11.42578125" style="70" customWidth="1"/>
    <col min="6402" max="6404" width="9.5703125" style="70" customWidth="1"/>
    <col min="6405" max="6405" width="10.7109375" style="70" customWidth="1"/>
    <col min="6406" max="6406" width="9.5703125" style="70" customWidth="1"/>
    <col min="6407" max="6407" width="12.42578125" style="70" customWidth="1"/>
    <col min="6408" max="6412" width="9.5703125" style="70" customWidth="1"/>
    <col min="6413" max="6655" width="9.140625" style="70"/>
    <col min="6656" max="6656" width="46.7109375" style="70" customWidth="1"/>
    <col min="6657" max="6657" width="11.42578125" style="70" customWidth="1"/>
    <col min="6658" max="6660" width="9.5703125" style="70" customWidth="1"/>
    <col min="6661" max="6661" width="10.7109375" style="70" customWidth="1"/>
    <col min="6662" max="6662" width="9.5703125" style="70" customWidth="1"/>
    <col min="6663" max="6663" width="12.42578125" style="70" customWidth="1"/>
    <col min="6664" max="6668" width="9.5703125" style="70" customWidth="1"/>
    <col min="6669" max="6911" width="9.140625" style="70"/>
    <col min="6912" max="6912" width="46.7109375" style="70" customWidth="1"/>
    <col min="6913" max="6913" width="11.42578125" style="70" customWidth="1"/>
    <col min="6914" max="6916" width="9.5703125" style="70" customWidth="1"/>
    <col min="6917" max="6917" width="10.7109375" style="70" customWidth="1"/>
    <col min="6918" max="6918" width="9.5703125" style="70" customWidth="1"/>
    <col min="6919" max="6919" width="12.42578125" style="70" customWidth="1"/>
    <col min="6920" max="6924" width="9.5703125" style="70" customWidth="1"/>
    <col min="6925" max="7167" width="9.140625" style="70"/>
    <col min="7168" max="7168" width="46.7109375" style="70" customWidth="1"/>
    <col min="7169" max="7169" width="11.42578125" style="70" customWidth="1"/>
    <col min="7170" max="7172" width="9.5703125" style="70" customWidth="1"/>
    <col min="7173" max="7173" width="10.7109375" style="70" customWidth="1"/>
    <col min="7174" max="7174" width="9.5703125" style="70" customWidth="1"/>
    <col min="7175" max="7175" width="12.42578125" style="70" customWidth="1"/>
    <col min="7176" max="7180" width="9.5703125" style="70" customWidth="1"/>
    <col min="7181" max="7423" width="9.140625" style="70"/>
    <col min="7424" max="7424" width="46.7109375" style="70" customWidth="1"/>
    <col min="7425" max="7425" width="11.42578125" style="70" customWidth="1"/>
    <col min="7426" max="7428" width="9.5703125" style="70" customWidth="1"/>
    <col min="7429" max="7429" width="10.7109375" style="70" customWidth="1"/>
    <col min="7430" max="7430" width="9.5703125" style="70" customWidth="1"/>
    <col min="7431" max="7431" width="12.42578125" style="70" customWidth="1"/>
    <col min="7432" max="7436" width="9.5703125" style="70" customWidth="1"/>
    <col min="7437" max="7679" width="9.140625" style="70"/>
    <col min="7680" max="7680" width="46.7109375" style="70" customWidth="1"/>
    <col min="7681" max="7681" width="11.42578125" style="70" customWidth="1"/>
    <col min="7682" max="7684" width="9.5703125" style="70" customWidth="1"/>
    <col min="7685" max="7685" width="10.7109375" style="70" customWidth="1"/>
    <col min="7686" max="7686" width="9.5703125" style="70" customWidth="1"/>
    <col min="7687" max="7687" width="12.42578125" style="70" customWidth="1"/>
    <col min="7688" max="7692" width="9.5703125" style="70" customWidth="1"/>
    <col min="7693" max="7935" width="9.140625" style="70"/>
    <col min="7936" max="7936" width="46.7109375" style="70" customWidth="1"/>
    <col min="7937" max="7937" width="11.42578125" style="70" customWidth="1"/>
    <col min="7938" max="7940" width="9.5703125" style="70" customWidth="1"/>
    <col min="7941" max="7941" width="10.7109375" style="70" customWidth="1"/>
    <col min="7942" max="7942" width="9.5703125" style="70" customWidth="1"/>
    <col min="7943" max="7943" width="12.42578125" style="70" customWidth="1"/>
    <col min="7944" max="7948" width="9.5703125" style="70" customWidth="1"/>
    <col min="7949" max="8191" width="9.140625" style="70"/>
    <col min="8192" max="8192" width="46.7109375" style="70" customWidth="1"/>
    <col min="8193" max="8193" width="11.42578125" style="70" customWidth="1"/>
    <col min="8194" max="8196" width="9.5703125" style="70" customWidth="1"/>
    <col min="8197" max="8197" width="10.7109375" style="70" customWidth="1"/>
    <col min="8198" max="8198" width="9.5703125" style="70" customWidth="1"/>
    <col min="8199" max="8199" width="12.42578125" style="70" customWidth="1"/>
    <col min="8200" max="8204" width="9.5703125" style="70" customWidth="1"/>
    <col min="8205" max="8447" width="9.140625" style="70"/>
    <col min="8448" max="8448" width="46.7109375" style="70" customWidth="1"/>
    <col min="8449" max="8449" width="11.42578125" style="70" customWidth="1"/>
    <col min="8450" max="8452" width="9.5703125" style="70" customWidth="1"/>
    <col min="8453" max="8453" width="10.7109375" style="70" customWidth="1"/>
    <col min="8454" max="8454" width="9.5703125" style="70" customWidth="1"/>
    <col min="8455" max="8455" width="12.42578125" style="70" customWidth="1"/>
    <col min="8456" max="8460" width="9.5703125" style="70" customWidth="1"/>
    <col min="8461" max="8703" width="9.140625" style="70"/>
    <col min="8704" max="8704" width="46.7109375" style="70" customWidth="1"/>
    <col min="8705" max="8705" width="11.42578125" style="70" customWidth="1"/>
    <col min="8706" max="8708" width="9.5703125" style="70" customWidth="1"/>
    <col min="8709" max="8709" width="10.7109375" style="70" customWidth="1"/>
    <col min="8710" max="8710" width="9.5703125" style="70" customWidth="1"/>
    <col min="8711" max="8711" width="12.42578125" style="70" customWidth="1"/>
    <col min="8712" max="8716" width="9.5703125" style="70" customWidth="1"/>
    <col min="8717" max="8959" width="9.140625" style="70"/>
    <col min="8960" max="8960" width="46.7109375" style="70" customWidth="1"/>
    <col min="8961" max="8961" width="11.42578125" style="70" customWidth="1"/>
    <col min="8962" max="8964" width="9.5703125" style="70" customWidth="1"/>
    <col min="8965" max="8965" width="10.7109375" style="70" customWidth="1"/>
    <col min="8966" max="8966" width="9.5703125" style="70" customWidth="1"/>
    <col min="8967" max="8967" width="12.42578125" style="70" customWidth="1"/>
    <col min="8968" max="8972" width="9.5703125" style="70" customWidth="1"/>
    <col min="8973" max="9215" width="9.140625" style="70"/>
    <col min="9216" max="9216" width="46.7109375" style="70" customWidth="1"/>
    <col min="9217" max="9217" width="11.42578125" style="70" customWidth="1"/>
    <col min="9218" max="9220" width="9.5703125" style="70" customWidth="1"/>
    <col min="9221" max="9221" width="10.7109375" style="70" customWidth="1"/>
    <col min="9222" max="9222" width="9.5703125" style="70" customWidth="1"/>
    <col min="9223" max="9223" width="12.42578125" style="70" customWidth="1"/>
    <col min="9224" max="9228" width="9.5703125" style="70" customWidth="1"/>
    <col min="9229" max="9471" width="9.140625" style="70"/>
    <col min="9472" max="9472" width="46.7109375" style="70" customWidth="1"/>
    <col min="9473" max="9473" width="11.42578125" style="70" customWidth="1"/>
    <col min="9474" max="9476" width="9.5703125" style="70" customWidth="1"/>
    <col min="9477" max="9477" width="10.7109375" style="70" customWidth="1"/>
    <col min="9478" max="9478" width="9.5703125" style="70" customWidth="1"/>
    <col min="9479" max="9479" width="12.42578125" style="70" customWidth="1"/>
    <col min="9480" max="9484" width="9.5703125" style="70" customWidth="1"/>
    <col min="9485" max="9727" width="9.140625" style="70"/>
    <col min="9728" max="9728" width="46.7109375" style="70" customWidth="1"/>
    <col min="9729" max="9729" width="11.42578125" style="70" customWidth="1"/>
    <col min="9730" max="9732" width="9.5703125" style="70" customWidth="1"/>
    <col min="9733" max="9733" width="10.7109375" style="70" customWidth="1"/>
    <col min="9734" max="9734" width="9.5703125" style="70" customWidth="1"/>
    <col min="9735" max="9735" width="12.42578125" style="70" customWidth="1"/>
    <col min="9736" max="9740" width="9.5703125" style="70" customWidth="1"/>
    <col min="9741" max="9983" width="9.140625" style="70"/>
    <col min="9984" max="9984" width="46.7109375" style="70" customWidth="1"/>
    <col min="9985" max="9985" width="11.42578125" style="70" customWidth="1"/>
    <col min="9986" max="9988" width="9.5703125" style="70" customWidth="1"/>
    <col min="9989" max="9989" width="10.7109375" style="70" customWidth="1"/>
    <col min="9990" max="9990" width="9.5703125" style="70" customWidth="1"/>
    <col min="9991" max="9991" width="12.42578125" style="70" customWidth="1"/>
    <col min="9992" max="9996" width="9.5703125" style="70" customWidth="1"/>
    <col min="9997" max="10239" width="9.140625" style="70"/>
    <col min="10240" max="10240" width="46.7109375" style="70" customWidth="1"/>
    <col min="10241" max="10241" width="11.42578125" style="70" customWidth="1"/>
    <col min="10242" max="10244" width="9.5703125" style="70" customWidth="1"/>
    <col min="10245" max="10245" width="10.7109375" style="70" customWidth="1"/>
    <col min="10246" max="10246" width="9.5703125" style="70" customWidth="1"/>
    <col min="10247" max="10247" width="12.42578125" style="70" customWidth="1"/>
    <col min="10248" max="10252" width="9.5703125" style="70" customWidth="1"/>
    <col min="10253" max="10495" width="9.140625" style="70"/>
    <col min="10496" max="10496" width="46.7109375" style="70" customWidth="1"/>
    <col min="10497" max="10497" width="11.42578125" style="70" customWidth="1"/>
    <col min="10498" max="10500" width="9.5703125" style="70" customWidth="1"/>
    <col min="10501" max="10501" width="10.7109375" style="70" customWidth="1"/>
    <col min="10502" max="10502" width="9.5703125" style="70" customWidth="1"/>
    <col min="10503" max="10503" width="12.42578125" style="70" customWidth="1"/>
    <col min="10504" max="10508" width="9.5703125" style="70" customWidth="1"/>
    <col min="10509" max="10751" width="9.140625" style="70"/>
    <col min="10752" max="10752" width="46.7109375" style="70" customWidth="1"/>
    <col min="10753" max="10753" width="11.42578125" style="70" customWidth="1"/>
    <col min="10754" max="10756" width="9.5703125" style="70" customWidth="1"/>
    <col min="10757" max="10757" width="10.7109375" style="70" customWidth="1"/>
    <col min="10758" max="10758" width="9.5703125" style="70" customWidth="1"/>
    <col min="10759" max="10759" width="12.42578125" style="70" customWidth="1"/>
    <col min="10760" max="10764" width="9.5703125" style="70" customWidth="1"/>
    <col min="10765" max="11007" width="9.140625" style="70"/>
    <col min="11008" max="11008" width="46.7109375" style="70" customWidth="1"/>
    <col min="11009" max="11009" width="11.42578125" style="70" customWidth="1"/>
    <col min="11010" max="11012" width="9.5703125" style="70" customWidth="1"/>
    <col min="11013" max="11013" width="10.7109375" style="70" customWidth="1"/>
    <col min="11014" max="11014" width="9.5703125" style="70" customWidth="1"/>
    <col min="11015" max="11015" width="12.42578125" style="70" customWidth="1"/>
    <col min="11016" max="11020" width="9.5703125" style="70" customWidth="1"/>
    <col min="11021" max="11263" width="9.140625" style="70"/>
    <col min="11264" max="11264" width="46.7109375" style="70" customWidth="1"/>
    <col min="11265" max="11265" width="11.42578125" style="70" customWidth="1"/>
    <col min="11266" max="11268" width="9.5703125" style="70" customWidth="1"/>
    <col min="11269" max="11269" width="10.7109375" style="70" customWidth="1"/>
    <col min="11270" max="11270" width="9.5703125" style="70" customWidth="1"/>
    <col min="11271" max="11271" width="12.42578125" style="70" customWidth="1"/>
    <col min="11272" max="11276" width="9.5703125" style="70" customWidth="1"/>
    <col min="11277" max="11519" width="9.140625" style="70"/>
    <col min="11520" max="11520" width="46.7109375" style="70" customWidth="1"/>
    <col min="11521" max="11521" width="11.42578125" style="70" customWidth="1"/>
    <col min="11522" max="11524" width="9.5703125" style="70" customWidth="1"/>
    <col min="11525" max="11525" width="10.7109375" style="70" customWidth="1"/>
    <col min="11526" max="11526" width="9.5703125" style="70" customWidth="1"/>
    <col min="11527" max="11527" width="12.42578125" style="70" customWidth="1"/>
    <col min="11528" max="11532" width="9.5703125" style="70" customWidth="1"/>
    <col min="11533" max="11775" width="9.140625" style="70"/>
    <col min="11776" max="11776" width="46.7109375" style="70" customWidth="1"/>
    <col min="11777" max="11777" width="11.42578125" style="70" customWidth="1"/>
    <col min="11778" max="11780" width="9.5703125" style="70" customWidth="1"/>
    <col min="11781" max="11781" width="10.7109375" style="70" customWidth="1"/>
    <col min="11782" max="11782" width="9.5703125" style="70" customWidth="1"/>
    <col min="11783" max="11783" width="12.42578125" style="70" customWidth="1"/>
    <col min="11784" max="11788" width="9.5703125" style="70" customWidth="1"/>
    <col min="11789" max="12031" width="9.140625" style="70"/>
    <col min="12032" max="12032" width="46.7109375" style="70" customWidth="1"/>
    <col min="12033" max="12033" width="11.42578125" style="70" customWidth="1"/>
    <col min="12034" max="12036" width="9.5703125" style="70" customWidth="1"/>
    <col min="12037" max="12037" width="10.7109375" style="70" customWidth="1"/>
    <col min="12038" max="12038" width="9.5703125" style="70" customWidth="1"/>
    <col min="12039" max="12039" width="12.42578125" style="70" customWidth="1"/>
    <col min="12040" max="12044" width="9.5703125" style="70" customWidth="1"/>
    <col min="12045" max="12287" width="9.140625" style="70"/>
    <col min="12288" max="12288" width="46.7109375" style="70" customWidth="1"/>
    <col min="12289" max="12289" width="11.42578125" style="70" customWidth="1"/>
    <col min="12290" max="12292" width="9.5703125" style="70" customWidth="1"/>
    <col min="12293" max="12293" width="10.7109375" style="70" customWidth="1"/>
    <col min="12294" max="12294" width="9.5703125" style="70" customWidth="1"/>
    <col min="12295" max="12295" width="12.42578125" style="70" customWidth="1"/>
    <col min="12296" max="12300" width="9.5703125" style="70" customWidth="1"/>
    <col min="12301" max="12543" width="9.140625" style="70"/>
    <col min="12544" max="12544" width="46.7109375" style="70" customWidth="1"/>
    <col min="12545" max="12545" width="11.42578125" style="70" customWidth="1"/>
    <col min="12546" max="12548" width="9.5703125" style="70" customWidth="1"/>
    <col min="12549" max="12549" width="10.7109375" style="70" customWidth="1"/>
    <col min="12550" max="12550" width="9.5703125" style="70" customWidth="1"/>
    <col min="12551" max="12551" width="12.42578125" style="70" customWidth="1"/>
    <col min="12552" max="12556" width="9.5703125" style="70" customWidth="1"/>
    <col min="12557" max="12799" width="9.140625" style="70"/>
    <col min="12800" max="12800" width="46.7109375" style="70" customWidth="1"/>
    <col min="12801" max="12801" width="11.42578125" style="70" customWidth="1"/>
    <col min="12802" max="12804" width="9.5703125" style="70" customWidth="1"/>
    <col min="12805" max="12805" width="10.7109375" style="70" customWidth="1"/>
    <col min="12806" max="12806" width="9.5703125" style="70" customWidth="1"/>
    <col min="12807" max="12807" width="12.42578125" style="70" customWidth="1"/>
    <col min="12808" max="12812" width="9.5703125" style="70" customWidth="1"/>
    <col min="12813" max="13055" width="9.140625" style="70"/>
    <col min="13056" max="13056" width="46.7109375" style="70" customWidth="1"/>
    <col min="13057" max="13057" width="11.42578125" style="70" customWidth="1"/>
    <col min="13058" max="13060" width="9.5703125" style="70" customWidth="1"/>
    <col min="13061" max="13061" width="10.7109375" style="70" customWidth="1"/>
    <col min="13062" max="13062" width="9.5703125" style="70" customWidth="1"/>
    <col min="13063" max="13063" width="12.42578125" style="70" customWidth="1"/>
    <col min="13064" max="13068" width="9.5703125" style="70" customWidth="1"/>
    <col min="13069" max="13311" width="9.140625" style="70"/>
    <col min="13312" max="13312" width="46.7109375" style="70" customWidth="1"/>
    <col min="13313" max="13313" width="11.42578125" style="70" customWidth="1"/>
    <col min="13314" max="13316" width="9.5703125" style="70" customWidth="1"/>
    <col min="13317" max="13317" width="10.7109375" style="70" customWidth="1"/>
    <col min="13318" max="13318" width="9.5703125" style="70" customWidth="1"/>
    <col min="13319" max="13319" width="12.42578125" style="70" customWidth="1"/>
    <col min="13320" max="13324" width="9.5703125" style="70" customWidth="1"/>
    <col min="13325" max="13567" width="9.140625" style="70"/>
    <col min="13568" max="13568" width="46.7109375" style="70" customWidth="1"/>
    <col min="13569" max="13569" width="11.42578125" style="70" customWidth="1"/>
    <col min="13570" max="13572" width="9.5703125" style="70" customWidth="1"/>
    <col min="13573" max="13573" width="10.7109375" style="70" customWidth="1"/>
    <col min="13574" max="13574" width="9.5703125" style="70" customWidth="1"/>
    <col min="13575" max="13575" width="12.42578125" style="70" customWidth="1"/>
    <col min="13576" max="13580" width="9.5703125" style="70" customWidth="1"/>
    <col min="13581" max="13823" width="9.140625" style="70"/>
    <col min="13824" max="13824" width="46.7109375" style="70" customWidth="1"/>
    <col min="13825" max="13825" width="11.42578125" style="70" customWidth="1"/>
    <col min="13826" max="13828" width="9.5703125" style="70" customWidth="1"/>
    <col min="13829" max="13829" width="10.7109375" style="70" customWidth="1"/>
    <col min="13830" max="13830" width="9.5703125" style="70" customWidth="1"/>
    <col min="13831" max="13831" width="12.42578125" style="70" customWidth="1"/>
    <col min="13832" max="13836" width="9.5703125" style="70" customWidth="1"/>
    <col min="13837" max="14079" width="9.140625" style="70"/>
    <col min="14080" max="14080" width="46.7109375" style="70" customWidth="1"/>
    <col min="14081" max="14081" width="11.42578125" style="70" customWidth="1"/>
    <col min="14082" max="14084" width="9.5703125" style="70" customWidth="1"/>
    <col min="14085" max="14085" width="10.7109375" style="70" customWidth="1"/>
    <col min="14086" max="14086" width="9.5703125" style="70" customWidth="1"/>
    <col min="14087" max="14087" width="12.42578125" style="70" customWidth="1"/>
    <col min="14088" max="14092" width="9.5703125" style="70" customWidth="1"/>
    <col min="14093" max="14335" width="9.140625" style="70"/>
    <col min="14336" max="14336" width="46.7109375" style="70" customWidth="1"/>
    <col min="14337" max="14337" width="11.42578125" style="70" customWidth="1"/>
    <col min="14338" max="14340" width="9.5703125" style="70" customWidth="1"/>
    <col min="14341" max="14341" width="10.7109375" style="70" customWidth="1"/>
    <col min="14342" max="14342" width="9.5703125" style="70" customWidth="1"/>
    <col min="14343" max="14343" width="12.42578125" style="70" customWidth="1"/>
    <col min="14344" max="14348" width="9.5703125" style="70" customWidth="1"/>
    <col min="14349" max="14591" width="9.140625" style="70"/>
    <col min="14592" max="14592" width="46.7109375" style="70" customWidth="1"/>
    <col min="14593" max="14593" width="11.42578125" style="70" customWidth="1"/>
    <col min="14594" max="14596" width="9.5703125" style="70" customWidth="1"/>
    <col min="14597" max="14597" width="10.7109375" style="70" customWidth="1"/>
    <col min="14598" max="14598" width="9.5703125" style="70" customWidth="1"/>
    <col min="14599" max="14599" width="12.42578125" style="70" customWidth="1"/>
    <col min="14600" max="14604" width="9.5703125" style="70" customWidth="1"/>
    <col min="14605" max="14847" width="9.140625" style="70"/>
    <col min="14848" max="14848" width="46.7109375" style="70" customWidth="1"/>
    <col min="14849" max="14849" width="11.42578125" style="70" customWidth="1"/>
    <col min="14850" max="14852" width="9.5703125" style="70" customWidth="1"/>
    <col min="14853" max="14853" width="10.7109375" style="70" customWidth="1"/>
    <col min="14854" max="14854" width="9.5703125" style="70" customWidth="1"/>
    <col min="14855" max="14855" width="12.42578125" style="70" customWidth="1"/>
    <col min="14856" max="14860" width="9.5703125" style="70" customWidth="1"/>
    <col min="14861" max="15103" width="9.140625" style="70"/>
    <col min="15104" max="15104" width="46.7109375" style="70" customWidth="1"/>
    <col min="15105" max="15105" width="11.42578125" style="70" customWidth="1"/>
    <col min="15106" max="15108" width="9.5703125" style="70" customWidth="1"/>
    <col min="15109" max="15109" width="10.7109375" style="70" customWidth="1"/>
    <col min="15110" max="15110" width="9.5703125" style="70" customWidth="1"/>
    <col min="15111" max="15111" width="12.42578125" style="70" customWidth="1"/>
    <col min="15112" max="15116" width="9.5703125" style="70" customWidth="1"/>
    <col min="15117" max="15359" width="9.140625" style="70"/>
    <col min="15360" max="15360" width="46.7109375" style="70" customWidth="1"/>
    <col min="15361" max="15361" width="11.42578125" style="70" customWidth="1"/>
    <col min="15362" max="15364" width="9.5703125" style="70" customWidth="1"/>
    <col min="15365" max="15365" width="10.7109375" style="70" customWidth="1"/>
    <col min="15366" max="15366" width="9.5703125" style="70" customWidth="1"/>
    <col min="15367" max="15367" width="12.42578125" style="70" customWidth="1"/>
    <col min="15368" max="15372" width="9.5703125" style="70" customWidth="1"/>
    <col min="15373" max="15615" width="9.140625" style="70"/>
    <col min="15616" max="15616" width="46.7109375" style="70" customWidth="1"/>
    <col min="15617" max="15617" width="11.42578125" style="70" customWidth="1"/>
    <col min="15618" max="15620" width="9.5703125" style="70" customWidth="1"/>
    <col min="15621" max="15621" width="10.7109375" style="70" customWidth="1"/>
    <col min="15622" max="15622" width="9.5703125" style="70" customWidth="1"/>
    <col min="15623" max="15623" width="12.42578125" style="70" customWidth="1"/>
    <col min="15624" max="15628" width="9.5703125" style="70" customWidth="1"/>
    <col min="15629" max="15871" width="9.140625" style="70"/>
    <col min="15872" max="15872" width="46.7109375" style="70" customWidth="1"/>
    <col min="15873" max="15873" width="11.42578125" style="70" customWidth="1"/>
    <col min="15874" max="15876" width="9.5703125" style="70" customWidth="1"/>
    <col min="15877" max="15877" width="10.7109375" style="70" customWidth="1"/>
    <col min="15878" max="15878" width="9.5703125" style="70" customWidth="1"/>
    <col min="15879" max="15879" width="12.42578125" style="70" customWidth="1"/>
    <col min="15880" max="15884" width="9.5703125" style="70" customWidth="1"/>
    <col min="15885" max="16127" width="9.140625" style="70"/>
    <col min="16128" max="16128" width="46.7109375" style="70" customWidth="1"/>
    <col min="16129" max="16129" width="11.42578125" style="70" customWidth="1"/>
    <col min="16130" max="16132" width="9.5703125" style="70" customWidth="1"/>
    <col min="16133" max="16133" width="10.7109375" style="70" customWidth="1"/>
    <col min="16134" max="16134" width="9.5703125" style="70" customWidth="1"/>
    <col min="16135" max="16135" width="12.42578125" style="70" customWidth="1"/>
    <col min="16136" max="16140" width="9.5703125" style="70" customWidth="1"/>
    <col min="16141" max="16384" width="9.140625" style="70"/>
  </cols>
  <sheetData>
    <row r="1" spans="1:14" ht="23.25" customHeight="1">
      <c r="K1" s="519" t="s">
        <v>304</v>
      </c>
      <c r="L1" s="519"/>
      <c r="M1" s="519"/>
    </row>
    <row r="2" spans="1:14" ht="23.25" customHeight="1">
      <c r="A2" s="520" t="s">
        <v>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4" ht="31.5" customHeight="1">
      <c r="A3" s="521" t="s">
        <v>87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</row>
    <row r="4" spans="1:14" ht="16.149999999999999" customHeight="1">
      <c r="A4" s="521" t="s">
        <v>333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</row>
    <row r="5" spans="1:14" ht="12.75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 t="s">
        <v>36</v>
      </c>
    </row>
    <row r="6" spans="1:14" ht="15" customHeight="1">
      <c r="A6" s="523" t="s">
        <v>88</v>
      </c>
      <c r="B6" s="515" t="s">
        <v>89</v>
      </c>
      <c r="C6" s="515" t="s">
        <v>90</v>
      </c>
      <c r="D6" s="515"/>
      <c r="E6" s="515"/>
      <c r="F6" s="515"/>
      <c r="G6" s="515"/>
      <c r="H6" s="515" t="s">
        <v>89</v>
      </c>
      <c r="I6" s="515" t="s">
        <v>91</v>
      </c>
      <c r="J6" s="515"/>
      <c r="K6" s="515"/>
      <c r="L6" s="515"/>
      <c r="M6" s="515"/>
    </row>
    <row r="7" spans="1:14" ht="15.75" hidden="1" customHeight="1">
      <c r="A7" s="523"/>
      <c r="B7" s="515"/>
      <c r="C7" s="515" t="s">
        <v>92</v>
      </c>
      <c r="D7" s="515"/>
      <c r="E7" s="515"/>
      <c r="F7" s="515"/>
      <c r="G7" s="515"/>
      <c r="H7" s="515"/>
      <c r="I7" s="515" t="s">
        <v>92</v>
      </c>
      <c r="J7" s="515"/>
      <c r="K7" s="515"/>
      <c r="L7" s="515"/>
      <c r="M7" s="515"/>
    </row>
    <row r="8" spans="1:14" ht="15.75" hidden="1" customHeight="1">
      <c r="A8" s="523"/>
      <c r="B8" s="515"/>
      <c r="C8" s="516" t="s">
        <v>93</v>
      </c>
      <c r="D8" s="517"/>
      <c r="E8" s="517"/>
      <c r="F8" s="517"/>
      <c r="G8" s="518"/>
      <c r="H8" s="515"/>
      <c r="I8" s="74" t="s">
        <v>94</v>
      </c>
      <c r="J8" s="74" t="s">
        <v>95</v>
      </c>
      <c r="K8" s="74" t="s">
        <v>96</v>
      </c>
      <c r="L8" s="74" t="s">
        <v>97</v>
      </c>
      <c r="M8" s="74" t="s">
        <v>98</v>
      </c>
    </row>
    <row r="9" spans="1:14" ht="15.75" customHeight="1">
      <c r="A9" s="523"/>
      <c r="B9" s="515"/>
      <c r="C9" s="515" t="s">
        <v>99</v>
      </c>
      <c r="D9" s="515"/>
      <c r="E9" s="515"/>
      <c r="F9" s="515"/>
      <c r="G9" s="515"/>
      <c r="H9" s="515"/>
      <c r="I9" s="515" t="s">
        <v>99</v>
      </c>
      <c r="J9" s="515"/>
      <c r="K9" s="515"/>
      <c r="L9" s="515"/>
      <c r="M9" s="515"/>
    </row>
    <row r="10" spans="1:14" ht="17.25" customHeight="1">
      <c r="A10" s="523"/>
      <c r="B10" s="515"/>
      <c r="C10" s="75" t="s">
        <v>100</v>
      </c>
      <c r="D10" s="75" t="s">
        <v>101</v>
      </c>
      <c r="E10" s="75" t="s">
        <v>102</v>
      </c>
      <c r="F10" s="75" t="s">
        <v>103</v>
      </c>
      <c r="G10" s="75" t="s">
        <v>104</v>
      </c>
      <c r="H10" s="515"/>
      <c r="I10" s="75" t="s">
        <v>105</v>
      </c>
      <c r="J10" s="75" t="s">
        <v>106</v>
      </c>
      <c r="K10" s="75" t="s">
        <v>107</v>
      </c>
      <c r="L10" s="75" t="s">
        <v>108</v>
      </c>
      <c r="M10" s="75" t="s">
        <v>109</v>
      </c>
    </row>
    <row r="11" spans="1:14" ht="14.25" customHeight="1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>
        <v>8</v>
      </c>
      <c r="I11" s="76">
        <v>9</v>
      </c>
      <c r="J11" s="76">
        <v>10</v>
      </c>
      <c r="K11" s="76">
        <v>11</v>
      </c>
      <c r="L11" s="76">
        <v>12</v>
      </c>
      <c r="M11" s="76">
        <v>13</v>
      </c>
    </row>
    <row r="12" spans="1:14" ht="19.5" customHeight="1">
      <c r="A12" s="77" t="s">
        <v>89</v>
      </c>
      <c r="B12" s="78">
        <f>SUM(C12:G12)</f>
        <v>89743.999999999985</v>
      </c>
      <c r="C12" s="78">
        <f>SUM(C13:C34)</f>
        <v>31681.399999999994</v>
      </c>
      <c r="D12" s="78">
        <f>SUM(D13:D34)</f>
        <v>1319.4</v>
      </c>
      <c r="E12" s="78">
        <f>SUM(E13:E34)</f>
        <v>3872.7</v>
      </c>
      <c r="F12" s="78">
        <f>SUM(F13:F34)</f>
        <v>19478.8</v>
      </c>
      <c r="G12" s="78">
        <f>SUM(G13:G34)</f>
        <v>33391.699999999997</v>
      </c>
      <c r="H12" s="78">
        <f>SUM(I12:M12)</f>
        <v>99191</v>
      </c>
      <c r="I12" s="78">
        <f>SUM(I13:I34)</f>
        <v>58294.2</v>
      </c>
      <c r="J12" s="78">
        <f>SUM(J13:J34)</f>
        <v>3113.8</v>
      </c>
      <c r="K12" s="78">
        <f>SUM(K13:K34)</f>
        <v>2742.5</v>
      </c>
      <c r="L12" s="78">
        <f>SUM(L13:L34)</f>
        <v>17856.5</v>
      </c>
      <c r="M12" s="78">
        <f>SUM(M13:M34)</f>
        <v>17184</v>
      </c>
      <c r="N12" s="79"/>
    </row>
    <row r="13" spans="1:14" ht="17.25" hidden="1" customHeight="1">
      <c r="A13" s="80"/>
      <c r="B13" s="78">
        <f t="shared" ref="B13:B34" si="0">SUM(C13:G13)</f>
        <v>0</v>
      </c>
      <c r="C13" s="81"/>
      <c r="D13" s="81"/>
      <c r="E13" s="81"/>
      <c r="F13" s="81"/>
      <c r="G13" s="81"/>
      <c r="H13" s="78">
        <f t="shared" ref="H13:H33" si="1">SUM(I13:M13)</f>
        <v>0</v>
      </c>
      <c r="I13" s="81"/>
      <c r="J13" s="81"/>
      <c r="K13" s="81"/>
      <c r="L13" s="81"/>
      <c r="M13" s="81"/>
    </row>
    <row r="14" spans="1:14" ht="15.75" hidden="1">
      <c r="A14" s="80"/>
      <c r="B14" s="78">
        <f t="shared" si="0"/>
        <v>0</v>
      </c>
      <c r="C14" s="81"/>
      <c r="D14" s="81"/>
      <c r="E14" s="81"/>
      <c r="F14" s="82"/>
      <c r="G14" s="81"/>
      <c r="H14" s="78">
        <f t="shared" si="1"/>
        <v>0</v>
      </c>
      <c r="I14" s="81"/>
      <c r="J14" s="81"/>
      <c r="K14" s="81"/>
      <c r="L14" s="81"/>
      <c r="M14" s="81"/>
    </row>
    <row r="15" spans="1:14" ht="16.5" customHeight="1">
      <c r="A15" s="80" t="s">
        <v>110</v>
      </c>
      <c r="B15" s="78">
        <f t="shared" si="0"/>
        <v>4134.2</v>
      </c>
      <c r="C15" s="81">
        <v>4134.2</v>
      </c>
      <c r="D15" s="81"/>
      <c r="E15" s="81"/>
      <c r="F15" s="82"/>
      <c r="G15" s="81"/>
      <c r="H15" s="78">
        <f t="shared" si="1"/>
        <v>8913.2000000000007</v>
      </c>
      <c r="I15" s="81">
        <v>8913.2000000000007</v>
      </c>
      <c r="J15" s="81"/>
      <c r="K15" s="81"/>
      <c r="L15" s="81"/>
      <c r="M15" s="81"/>
    </row>
    <row r="16" spans="1:14" ht="15.75">
      <c r="A16" s="80" t="s">
        <v>111</v>
      </c>
      <c r="B16" s="78">
        <f t="shared" si="0"/>
        <v>2385.1999999999998</v>
      </c>
      <c r="C16" s="81">
        <v>2385.1999999999998</v>
      </c>
      <c r="D16" s="81"/>
      <c r="E16" s="81"/>
      <c r="F16" s="82"/>
      <c r="G16" s="81"/>
      <c r="H16" s="78">
        <f t="shared" si="1"/>
        <v>3158.2</v>
      </c>
      <c r="I16" s="81">
        <v>3158.2</v>
      </c>
      <c r="J16" s="81"/>
      <c r="K16" s="81"/>
      <c r="L16" s="81"/>
      <c r="M16" s="81"/>
    </row>
    <row r="17" spans="1:13" ht="15.75">
      <c r="A17" s="80" t="s">
        <v>112</v>
      </c>
      <c r="B17" s="78">
        <f t="shared" si="0"/>
        <v>2982.2</v>
      </c>
      <c r="C17" s="81">
        <v>2982.2</v>
      </c>
      <c r="D17" s="81"/>
      <c r="E17" s="81"/>
      <c r="F17" s="83"/>
      <c r="G17" s="81"/>
      <c r="H17" s="78">
        <f t="shared" si="1"/>
        <v>9266.9</v>
      </c>
      <c r="I17" s="81">
        <v>9266.9</v>
      </c>
      <c r="J17" s="81"/>
      <c r="K17" s="81"/>
      <c r="L17" s="81"/>
      <c r="M17" s="81"/>
    </row>
    <row r="18" spans="1:13" ht="15.75">
      <c r="A18" s="80" t="s">
        <v>113</v>
      </c>
      <c r="B18" s="78">
        <f t="shared" si="0"/>
        <v>3594.9</v>
      </c>
      <c r="C18" s="81"/>
      <c r="D18" s="81"/>
      <c r="E18" s="81"/>
      <c r="F18" s="84"/>
      <c r="G18" s="81">
        <v>3594.9</v>
      </c>
      <c r="H18" s="78">
        <f t="shared" si="1"/>
        <v>2545.3000000000002</v>
      </c>
      <c r="I18" s="81"/>
      <c r="J18" s="81"/>
      <c r="K18" s="81"/>
      <c r="L18" s="81"/>
      <c r="M18" s="81">
        <v>2545.3000000000002</v>
      </c>
    </row>
    <row r="19" spans="1:13" ht="15.75">
      <c r="A19" s="80" t="s">
        <v>114</v>
      </c>
      <c r="B19" s="78">
        <f t="shared" si="0"/>
        <v>7499.1</v>
      </c>
      <c r="C19" s="81">
        <v>7499.1</v>
      </c>
      <c r="D19" s="81"/>
      <c r="E19" s="81"/>
      <c r="F19" s="84"/>
      <c r="G19" s="81"/>
      <c r="H19" s="78">
        <f t="shared" si="1"/>
        <v>11253.6</v>
      </c>
      <c r="I19" s="81">
        <v>11253.6</v>
      </c>
      <c r="J19" s="81"/>
      <c r="K19" s="81"/>
      <c r="L19" s="81"/>
      <c r="M19" s="81"/>
    </row>
    <row r="20" spans="1:13" ht="15.75">
      <c r="A20" s="80" t="s">
        <v>115</v>
      </c>
      <c r="B20" s="78">
        <f t="shared" si="0"/>
        <v>3872.7</v>
      </c>
      <c r="C20" s="81"/>
      <c r="D20" s="81"/>
      <c r="E20" s="81">
        <v>3872.7</v>
      </c>
      <c r="F20" s="84"/>
      <c r="G20" s="81"/>
      <c r="H20" s="78">
        <f t="shared" si="1"/>
        <v>2742.5</v>
      </c>
      <c r="I20" s="81"/>
      <c r="J20" s="81"/>
      <c r="K20" s="81">
        <v>2742.5</v>
      </c>
      <c r="L20" s="81"/>
      <c r="M20" s="81"/>
    </row>
    <row r="21" spans="1:13" ht="15.75">
      <c r="A21" s="80" t="s">
        <v>116</v>
      </c>
      <c r="B21" s="78">
        <f t="shared" si="0"/>
        <v>7099.4</v>
      </c>
      <c r="C21" s="81">
        <f>7099.4</f>
        <v>7099.4</v>
      </c>
      <c r="D21" s="81"/>
      <c r="E21" s="81"/>
      <c r="F21" s="82"/>
      <c r="G21" s="81"/>
      <c r="H21" s="78">
        <f t="shared" si="1"/>
        <v>6737.4</v>
      </c>
      <c r="I21" s="81">
        <v>6737.4</v>
      </c>
      <c r="J21" s="81"/>
      <c r="K21" s="81"/>
      <c r="L21" s="81"/>
      <c r="M21" s="81"/>
    </row>
    <row r="22" spans="1:13" ht="16.5" customHeight="1">
      <c r="A22" s="80" t="s">
        <v>117</v>
      </c>
      <c r="B22" s="78">
        <f t="shared" si="0"/>
        <v>1319.4</v>
      </c>
      <c r="C22" s="81"/>
      <c r="D22" s="81">
        <v>1319.4</v>
      </c>
      <c r="E22" s="81"/>
      <c r="F22" s="82"/>
      <c r="G22" s="81"/>
      <c r="H22" s="78">
        <f t="shared" si="1"/>
        <v>3113.8</v>
      </c>
      <c r="I22" s="81"/>
      <c r="J22" s="81">
        <v>3113.8</v>
      </c>
      <c r="K22" s="81"/>
      <c r="L22" s="81"/>
      <c r="M22" s="81"/>
    </row>
    <row r="23" spans="1:13" ht="15.75" customHeight="1">
      <c r="A23" s="80" t="s">
        <v>118</v>
      </c>
      <c r="B23" s="78">
        <f t="shared" si="0"/>
        <v>782.6</v>
      </c>
      <c r="C23" s="81">
        <v>782.6</v>
      </c>
      <c r="D23" s="81"/>
      <c r="E23" s="81"/>
      <c r="F23" s="82"/>
      <c r="G23" s="81"/>
      <c r="H23" s="78">
        <f t="shared" si="1"/>
        <v>5010.7</v>
      </c>
      <c r="I23" s="81">
        <v>5010.7</v>
      </c>
      <c r="J23" s="81"/>
      <c r="K23" s="81"/>
      <c r="L23" s="81"/>
      <c r="M23" s="85"/>
    </row>
    <row r="24" spans="1:13" ht="18" customHeight="1">
      <c r="A24" s="80" t="s">
        <v>119</v>
      </c>
      <c r="B24" s="78">
        <f t="shared" si="0"/>
        <v>7164.3</v>
      </c>
      <c r="C24" s="81"/>
      <c r="D24" s="81"/>
      <c r="E24" s="81"/>
      <c r="F24" s="82"/>
      <c r="G24" s="81">
        <v>7164.3</v>
      </c>
      <c r="H24" s="78">
        <f t="shared" si="1"/>
        <v>0</v>
      </c>
      <c r="I24" s="81"/>
      <c r="J24" s="81"/>
      <c r="K24" s="81"/>
      <c r="L24" s="81"/>
      <c r="M24" s="81"/>
    </row>
    <row r="25" spans="1:13" ht="32.25" customHeight="1">
      <c r="A25" s="80" t="s">
        <v>120</v>
      </c>
      <c r="B25" s="87">
        <f t="shared" si="0"/>
        <v>3735.1</v>
      </c>
      <c r="C25" s="81">
        <v>3735.1</v>
      </c>
      <c r="D25" s="81"/>
      <c r="E25" s="81"/>
      <c r="F25" s="465"/>
      <c r="G25" s="81"/>
      <c r="H25" s="87">
        <f t="shared" si="1"/>
        <v>7244.1</v>
      </c>
      <c r="I25" s="81">
        <v>7244.1</v>
      </c>
      <c r="J25" s="81"/>
      <c r="K25" s="81"/>
      <c r="L25" s="81"/>
      <c r="M25" s="81"/>
    </row>
    <row r="26" spans="1:13" ht="15.75">
      <c r="A26" s="80" t="s">
        <v>121</v>
      </c>
      <c r="B26" s="78">
        <f t="shared" si="0"/>
        <v>3063.6</v>
      </c>
      <c r="C26" s="81">
        <v>3063.6</v>
      </c>
      <c r="D26" s="81"/>
      <c r="E26" s="81"/>
      <c r="F26" s="82"/>
      <c r="G26" s="81"/>
      <c r="H26" s="78">
        <f t="shared" si="1"/>
        <v>6710.1</v>
      </c>
      <c r="I26" s="81">
        <v>6710.1</v>
      </c>
      <c r="J26" s="81"/>
      <c r="K26" s="81"/>
      <c r="L26" s="81"/>
      <c r="M26" s="81"/>
    </row>
    <row r="27" spans="1:13" ht="15.75">
      <c r="A27" s="80" t="s">
        <v>122</v>
      </c>
      <c r="B27" s="78">
        <f t="shared" si="0"/>
        <v>2303.1</v>
      </c>
      <c r="C27" s="81"/>
      <c r="D27" s="81"/>
      <c r="E27" s="81"/>
      <c r="F27" s="82">
        <v>2303.1</v>
      </c>
      <c r="G27" s="81"/>
      <c r="H27" s="78">
        <f t="shared" si="1"/>
        <v>3995.1</v>
      </c>
      <c r="I27" s="81"/>
      <c r="J27" s="81"/>
      <c r="K27" s="81"/>
      <c r="L27" s="81">
        <f>3995.1</f>
        <v>3995.1</v>
      </c>
      <c r="M27" s="81"/>
    </row>
    <row r="28" spans="1:13" ht="15.75">
      <c r="A28" s="80" t="s">
        <v>123</v>
      </c>
      <c r="B28" s="78">
        <f t="shared" si="0"/>
        <v>7321.3</v>
      </c>
      <c r="C28" s="81"/>
      <c r="D28" s="81"/>
      <c r="E28" s="81"/>
      <c r="F28" s="86"/>
      <c r="G28" s="81">
        <v>7321.3</v>
      </c>
      <c r="H28" s="78">
        <f t="shared" si="1"/>
        <v>1009</v>
      </c>
      <c r="I28" s="81"/>
      <c r="J28" s="81"/>
      <c r="K28" s="81"/>
      <c r="L28" s="86"/>
      <c r="M28" s="81">
        <v>1009</v>
      </c>
    </row>
    <row r="29" spans="1:13" ht="15.75">
      <c r="A29" s="80" t="s">
        <v>124</v>
      </c>
      <c r="B29" s="78">
        <f t="shared" si="0"/>
        <v>0</v>
      </c>
      <c r="C29" s="81"/>
      <c r="D29" s="81"/>
      <c r="E29" s="81"/>
      <c r="F29" s="82"/>
      <c r="G29" s="81"/>
      <c r="H29" s="78">
        <f t="shared" si="1"/>
        <v>10920.5</v>
      </c>
      <c r="I29" s="81"/>
      <c r="J29" s="81"/>
      <c r="K29" s="81"/>
      <c r="L29" s="81"/>
      <c r="M29" s="81">
        <v>10920.5</v>
      </c>
    </row>
    <row r="30" spans="1:13" ht="15.75">
      <c r="A30" s="80" t="s">
        <v>125</v>
      </c>
      <c r="B30" s="78">
        <f t="shared" si="0"/>
        <v>8624.6</v>
      </c>
      <c r="C30" s="81"/>
      <c r="D30" s="81"/>
      <c r="E30" s="82"/>
      <c r="F30" s="81"/>
      <c r="G30" s="81">
        <v>8624.6</v>
      </c>
      <c r="H30" s="78">
        <f t="shared" si="1"/>
        <v>0</v>
      </c>
      <c r="I30" s="81"/>
      <c r="J30" s="81"/>
      <c r="K30" s="81"/>
      <c r="L30" s="81"/>
      <c r="M30" s="81"/>
    </row>
    <row r="31" spans="1:13" ht="15.75">
      <c r="A31" s="80" t="s">
        <v>126</v>
      </c>
      <c r="B31" s="78">
        <f t="shared" si="0"/>
        <v>6628</v>
      </c>
      <c r="C31" s="81"/>
      <c r="D31" s="81"/>
      <c r="E31" s="82"/>
      <c r="F31" s="81"/>
      <c r="G31" s="81">
        <v>6628</v>
      </c>
      <c r="H31" s="78">
        <f t="shared" si="1"/>
        <v>864.4</v>
      </c>
      <c r="I31" s="81"/>
      <c r="J31" s="81"/>
      <c r="K31" s="81"/>
      <c r="L31" s="81"/>
      <c r="M31" s="81">
        <v>864.4</v>
      </c>
    </row>
    <row r="32" spans="1:13" ht="31.5">
      <c r="A32" s="80" t="s">
        <v>127</v>
      </c>
      <c r="B32" s="87">
        <f t="shared" si="0"/>
        <v>15900.4</v>
      </c>
      <c r="C32" s="465"/>
      <c r="D32" s="81"/>
      <c r="E32" s="465"/>
      <c r="F32" s="81">
        <v>15900.4</v>
      </c>
      <c r="G32" s="81"/>
      <c r="H32" s="87">
        <f t="shared" si="1"/>
        <v>13861.4</v>
      </c>
      <c r="I32" s="81"/>
      <c r="J32" s="81"/>
      <c r="K32" s="81"/>
      <c r="L32" s="81">
        <v>13861.4</v>
      </c>
      <c r="M32" s="81"/>
    </row>
    <row r="33" spans="1:13" ht="15.75">
      <c r="A33" s="80" t="s">
        <v>128</v>
      </c>
      <c r="B33" s="78">
        <f t="shared" si="0"/>
        <v>1333.8999999999999</v>
      </c>
      <c r="C33" s="82"/>
      <c r="D33" s="81"/>
      <c r="E33" s="82"/>
      <c r="F33" s="81">
        <v>1275.3</v>
      </c>
      <c r="G33" s="81">
        <v>58.6</v>
      </c>
      <c r="H33" s="78">
        <f t="shared" si="1"/>
        <v>0</v>
      </c>
      <c r="I33" s="81"/>
      <c r="J33" s="81"/>
      <c r="K33" s="81"/>
      <c r="L33" s="81"/>
      <c r="M33" s="81"/>
    </row>
    <row r="34" spans="1:13" ht="32.25" customHeight="1">
      <c r="A34" s="413" t="s">
        <v>310</v>
      </c>
      <c r="B34" s="78">
        <f t="shared" si="0"/>
        <v>0</v>
      </c>
      <c r="C34" s="81"/>
      <c r="D34" s="81"/>
      <c r="E34" s="82"/>
      <c r="F34" s="81"/>
      <c r="G34" s="81"/>
      <c r="H34" s="87">
        <f>SUM(I34:M34)</f>
        <v>1844.8</v>
      </c>
      <c r="I34" s="81"/>
      <c r="J34" s="81"/>
      <c r="K34" s="81"/>
      <c r="L34" s="81"/>
      <c r="M34" s="81">
        <v>1844.8</v>
      </c>
    </row>
    <row r="35" spans="1:13" s="88" customFormat="1" ht="13.5" customHeight="1">
      <c r="A35" s="88" t="s">
        <v>129</v>
      </c>
      <c r="B35" s="89" t="e">
        <f>#REF!+#REF!</f>
        <v>#REF!</v>
      </c>
      <c r="H35" s="90"/>
    </row>
  </sheetData>
  <mergeCells count="14">
    <mergeCell ref="I7:M7"/>
    <mergeCell ref="C8:G8"/>
    <mergeCell ref="C9:G9"/>
    <mergeCell ref="I9:M9"/>
    <mergeCell ref="K1:M1"/>
    <mergeCell ref="A2:M2"/>
    <mergeCell ref="A3:M3"/>
    <mergeCell ref="A4:M4"/>
    <mergeCell ref="A6:A10"/>
    <mergeCell ref="B6:B10"/>
    <mergeCell ref="C6:G6"/>
    <mergeCell ref="H6:H10"/>
    <mergeCell ref="I6:M6"/>
    <mergeCell ref="C7:G7"/>
  </mergeCells>
  <pageMargins left="0" right="0" top="0" bottom="0" header="0.19685039370078741" footer="0.1968503937007874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showZeros="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N31" sqref="N31"/>
    </sheetView>
  </sheetViews>
  <sheetFormatPr defaultRowHeight="21.75" customHeight="1"/>
  <cols>
    <col min="1" max="1" width="47.5703125" style="70" customWidth="1"/>
    <col min="2" max="2" width="11.42578125" style="71" customWidth="1"/>
    <col min="3" max="5" width="9.5703125" style="70" customWidth="1"/>
    <col min="6" max="6" width="10.7109375" style="70" customWidth="1"/>
    <col min="7" max="7" width="9.5703125" style="70" customWidth="1"/>
    <col min="8" max="8" width="8.7109375" style="71" customWidth="1"/>
    <col min="9" max="12" width="9.5703125" style="70" customWidth="1"/>
    <col min="13" max="13" width="9" style="70" customWidth="1"/>
    <col min="14" max="253" width="9.140625" style="70"/>
    <col min="254" max="254" width="47.5703125" style="70" customWidth="1"/>
    <col min="255" max="255" width="11.42578125" style="70" customWidth="1"/>
    <col min="256" max="258" width="9.5703125" style="70" customWidth="1"/>
    <col min="259" max="259" width="10.7109375" style="70" customWidth="1"/>
    <col min="260" max="260" width="9.5703125" style="70" customWidth="1"/>
    <col min="261" max="261" width="12.42578125" style="70" customWidth="1"/>
    <col min="262" max="266" width="9.5703125" style="70" customWidth="1"/>
    <col min="267" max="509" width="9.140625" style="70"/>
    <col min="510" max="510" width="47.5703125" style="70" customWidth="1"/>
    <col min="511" max="511" width="11.42578125" style="70" customWidth="1"/>
    <col min="512" max="514" width="9.5703125" style="70" customWidth="1"/>
    <col min="515" max="515" width="10.7109375" style="70" customWidth="1"/>
    <col min="516" max="516" width="9.5703125" style="70" customWidth="1"/>
    <col min="517" max="517" width="12.42578125" style="70" customWidth="1"/>
    <col min="518" max="522" width="9.5703125" style="70" customWidth="1"/>
    <col min="523" max="765" width="9.140625" style="70"/>
    <col min="766" max="766" width="47.5703125" style="70" customWidth="1"/>
    <col min="767" max="767" width="11.42578125" style="70" customWidth="1"/>
    <col min="768" max="770" width="9.5703125" style="70" customWidth="1"/>
    <col min="771" max="771" width="10.7109375" style="70" customWidth="1"/>
    <col min="772" max="772" width="9.5703125" style="70" customWidth="1"/>
    <col min="773" max="773" width="12.42578125" style="70" customWidth="1"/>
    <col min="774" max="778" width="9.5703125" style="70" customWidth="1"/>
    <col min="779" max="1021" width="9.140625" style="70"/>
    <col min="1022" max="1022" width="47.5703125" style="70" customWidth="1"/>
    <col min="1023" max="1023" width="11.42578125" style="70" customWidth="1"/>
    <col min="1024" max="1026" width="9.5703125" style="70" customWidth="1"/>
    <col min="1027" max="1027" width="10.7109375" style="70" customWidth="1"/>
    <col min="1028" max="1028" width="9.5703125" style="70" customWidth="1"/>
    <col min="1029" max="1029" width="12.42578125" style="70" customWidth="1"/>
    <col min="1030" max="1034" width="9.5703125" style="70" customWidth="1"/>
    <col min="1035" max="1277" width="9.140625" style="70"/>
    <col min="1278" max="1278" width="47.5703125" style="70" customWidth="1"/>
    <col min="1279" max="1279" width="11.42578125" style="70" customWidth="1"/>
    <col min="1280" max="1282" width="9.5703125" style="70" customWidth="1"/>
    <col min="1283" max="1283" width="10.7109375" style="70" customWidth="1"/>
    <col min="1284" max="1284" width="9.5703125" style="70" customWidth="1"/>
    <col min="1285" max="1285" width="12.42578125" style="70" customWidth="1"/>
    <col min="1286" max="1290" width="9.5703125" style="70" customWidth="1"/>
    <col min="1291" max="1533" width="9.140625" style="70"/>
    <col min="1534" max="1534" width="47.5703125" style="70" customWidth="1"/>
    <col min="1535" max="1535" width="11.42578125" style="70" customWidth="1"/>
    <col min="1536" max="1538" width="9.5703125" style="70" customWidth="1"/>
    <col min="1539" max="1539" width="10.7109375" style="70" customWidth="1"/>
    <col min="1540" max="1540" width="9.5703125" style="70" customWidth="1"/>
    <col min="1541" max="1541" width="12.42578125" style="70" customWidth="1"/>
    <col min="1542" max="1546" width="9.5703125" style="70" customWidth="1"/>
    <col min="1547" max="1789" width="9.140625" style="70"/>
    <col min="1790" max="1790" width="47.5703125" style="70" customWidth="1"/>
    <col min="1791" max="1791" width="11.42578125" style="70" customWidth="1"/>
    <col min="1792" max="1794" width="9.5703125" style="70" customWidth="1"/>
    <col min="1795" max="1795" width="10.7109375" style="70" customWidth="1"/>
    <col min="1796" max="1796" width="9.5703125" style="70" customWidth="1"/>
    <col min="1797" max="1797" width="12.42578125" style="70" customWidth="1"/>
    <col min="1798" max="1802" width="9.5703125" style="70" customWidth="1"/>
    <col min="1803" max="2045" width="9.140625" style="70"/>
    <col min="2046" max="2046" width="47.5703125" style="70" customWidth="1"/>
    <col min="2047" max="2047" width="11.42578125" style="70" customWidth="1"/>
    <col min="2048" max="2050" width="9.5703125" style="70" customWidth="1"/>
    <col min="2051" max="2051" width="10.7109375" style="70" customWidth="1"/>
    <col min="2052" max="2052" width="9.5703125" style="70" customWidth="1"/>
    <col min="2053" max="2053" width="12.42578125" style="70" customWidth="1"/>
    <col min="2054" max="2058" width="9.5703125" style="70" customWidth="1"/>
    <col min="2059" max="2301" width="9.140625" style="70"/>
    <col min="2302" max="2302" width="47.5703125" style="70" customWidth="1"/>
    <col min="2303" max="2303" width="11.42578125" style="70" customWidth="1"/>
    <col min="2304" max="2306" width="9.5703125" style="70" customWidth="1"/>
    <col min="2307" max="2307" width="10.7109375" style="70" customWidth="1"/>
    <col min="2308" max="2308" width="9.5703125" style="70" customWidth="1"/>
    <col min="2309" max="2309" width="12.42578125" style="70" customWidth="1"/>
    <col min="2310" max="2314" width="9.5703125" style="70" customWidth="1"/>
    <col min="2315" max="2557" width="9.140625" style="70"/>
    <col min="2558" max="2558" width="47.5703125" style="70" customWidth="1"/>
    <col min="2559" max="2559" width="11.42578125" style="70" customWidth="1"/>
    <col min="2560" max="2562" width="9.5703125" style="70" customWidth="1"/>
    <col min="2563" max="2563" width="10.7109375" style="70" customWidth="1"/>
    <col min="2564" max="2564" width="9.5703125" style="70" customWidth="1"/>
    <col min="2565" max="2565" width="12.42578125" style="70" customWidth="1"/>
    <col min="2566" max="2570" width="9.5703125" style="70" customWidth="1"/>
    <col min="2571" max="2813" width="9.140625" style="70"/>
    <col min="2814" max="2814" width="47.5703125" style="70" customWidth="1"/>
    <col min="2815" max="2815" width="11.42578125" style="70" customWidth="1"/>
    <col min="2816" max="2818" width="9.5703125" style="70" customWidth="1"/>
    <col min="2819" max="2819" width="10.7109375" style="70" customWidth="1"/>
    <col min="2820" max="2820" width="9.5703125" style="70" customWidth="1"/>
    <col min="2821" max="2821" width="12.42578125" style="70" customWidth="1"/>
    <col min="2822" max="2826" width="9.5703125" style="70" customWidth="1"/>
    <col min="2827" max="3069" width="9.140625" style="70"/>
    <col min="3070" max="3070" width="47.5703125" style="70" customWidth="1"/>
    <col min="3071" max="3071" width="11.42578125" style="70" customWidth="1"/>
    <col min="3072" max="3074" width="9.5703125" style="70" customWidth="1"/>
    <col min="3075" max="3075" width="10.7109375" style="70" customWidth="1"/>
    <col min="3076" max="3076" width="9.5703125" style="70" customWidth="1"/>
    <col min="3077" max="3077" width="12.42578125" style="70" customWidth="1"/>
    <col min="3078" max="3082" width="9.5703125" style="70" customWidth="1"/>
    <col min="3083" max="3325" width="9.140625" style="70"/>
    <col min="3326" max="3326" width="47.5703125" style="70" customWidth="1"/>
    <col min="3327" max="3327" width="11.42578125" style="70" customWidth="1"/>
    <col min="3328" max="3330" width="9.5703125" style="70" customWidth="1"/>
    <col min="3331" max="3331" width="10.7109375" style="70" customWidth="1"/>
    <col min="3332" max="3332" width="9.5703125" style="70" customWidth="1"/>
    <col min="3333" max="3333" width="12.42578125" style="70" customWidth="1"/>
    <col min="3334" max="3338" width="9.5703125" style="70" customWidth="1"/>
    <col min="3339" max="3581" width="9.140625" style="70"/>
    <col min="3582" max="3582" width="47.5703125" style="70" customWidth="1"/>
    <col min="3583" max="3583" width="11.42578125" style="70" customWidth="1"/>
    <col min="3584" max="3586" width="9.5703125" style="70" customWidth="1"/>
    <col min="3587" max="3587" width="10.7109375" style="70" customWidth="1"/>
    <col min="3588" max="3588" width="9.5703125" style="70" customWidth="1"/>
    <col min="3589" max="3589" width="12.42578125" style="70" customWidth="1"/>
    <col min="3590" max="3594" width="9.5703125" style="70" customWidth="1"/>
    <col min="3595" max="3837" width="9.140625" style="70"/>
    <col min="3838" max="3838" width="47.5703125" style="70" customWidth="1"/>
    <col min="3839" max="3839" width="11.42578125" style="70" customWidth="1"/>
    <col min="3840" max="3842" width="9.5703125" style="70" customWidth="1"/>
    <col min="3843" max="3843" width="10.7109375" style="70" customWidth="1"/>
    <col min="3844" max="3844" width="9.5703125" style="70" customWidth="1"/>
    <col min="3845" max="3845" width="12.42578125" style="70" customWidth="1"/>
    <col min="3846" max="3850" width="9.5703125" style="70" customWidth="1"/>
    <col min="3851" max="4093" width="9.140625" style="70"/>
    <col min="4094" max="4094" width="47.5703125" style="70" customWidth="1"/>
    <col min="4095" max="4095" width="11.42578125" style="70" customWidth="1"/>
    <col min="4096" max="4098" width="9.5703125" style="70" customWidth="1"/>
    <col min="4099" max="4099" width="10.7109375" style="70" customWidth="1"/>
    <col min="4100" max="4100" width="9.5703125" style="70" customWidth="1"/>
    <col min="4101" max="4101" width="12.42578125" style="70" customWidth="1"/>
    <col min="4102" max="4106" width="9.5703125" style="70" customWidth="1"/>
    <col min="4107" max="4349" width="9.140625" style="70"/>
    <col min="4350" max="4350" width="47.5703125" style="70" customWidth="1"/>
    <col min="4351" max="4351" width="11.42578125" style="70" customWidth="1"/>
    <col min="4352" max="4354" width="9.5703125" style="70" customWidth="1"/>
    <col min="4355" max="4355" width="10.7109375" style="70" customWidth="1"/>
    <col min="4356" max="4356" width="9.5703125" style="70" customWidth="1"/>
    <col min="4357" max="4357" width="12.42578125" style="70" customWidth="1"/>
    <col min="4358" max="4362" width="9.5703125" style="70" customWidth="1"/>
    <col min="4363" max="4605" width="9.140625" style="70"/>
    <col min="4606" max="4606" width="47.5703125" style="70" customWidth="1"/>
    <col min="4607" max="4607" width="11.42578125" style="70" customWidth="1"/>
    <col min="4608" max="4610" width="9.5703125" style="70" customWidth="1"/>
    <col min="4611" max="4611" width="10.7109375" style="70" customWidth="1"/>
    <col min="4612" max="4612" width="9.5703125" style="70" customWidth="1"/>
    <col min="4613" max="4613" width="12.42578125" style="70" customWidth="1"/>
    <col min="4614" max="4618" width="9.5703125" style="70" customWidth="1"/>
    <col min="4619" max="4861" width="9.140625" style="70"/>
    <col min="4862" max="4862" width="47.5703125" style="70" customWidth="1"/>
    <col min="4863" max="4863" width="11.42578125" style="70" customWidth="1"/>
    <col min="4864" max="4866" width="9.5703125" style="70" customWidth="1"/>
    <col min="4867" max="4867" width="10.7109375" style="70" customWidth="1"/>
    <col min="4868" max="4868" width="9.5703125" style="70" customWidth="1"/>
    <col min="4869" max="4869" width="12.42578125" style="70" customWidth="1"/>
    <col min="4870" max="4874" width="9.5703125" style="70" customWidth="1"/>
    <col min="4875" max="5117" width="9.140625" style="70"/>
    <col min="5118" max="5118" width="47.5703125" style="70" customWidth="1"/>
    <col min="5119" max="5119" width="11.42578125" style="70" customWidth="1"/>
    <col min="5120" max="5122" width="9.5703125" style="70" customWidth="1"/>
    <col min="5123" max="5123" width="10.7109375" style="70" customWidth="1"/>
    <col min="5124" max="5124" width="9.5703125" style="70" customWidth="1"/>
    <col min="5125" max="5125" width="12.42578125" style="70" customWidth="1"/>
    <col min="5126" max="5130" width="9.5703125" style="70" customWidth="1"/>
    <col min="5131" max="5373" width="9.140625" style="70"/>
    <col min="5374" max="5374" width="47.5703125" style="70" customWidth="1"/>
    <col min="5375" max="5375" width="11.42578125" style="70" customWidth="1"/>
    <col min="5376" max="5378" width="9.5703125" style="70" customWidth="1"/>
    <col min="5379" max="5379" width="10.7109375" style="70" customWidth="1"/>
    <col min="5380" max="5380" width="9.5703125" style="70" customWidth="1"/>
    <col min="5381" max="5381" width="12.42578125" style="70" customWidth="1"/>
    <col min="5382" max="5386" width="9.5703125" style="70" customWidth="1"/>
    <col min="5387" max="5629" width="9.140625" style="70"/>
    <col min="5630" max="5630" width="47.5703125" style="70" customWidth="1"/>
    <col min="5631" max="5631" width="11.42578125" style="70" customWidth="1"/>
    <col min="5632" max="5634" width="9.5703125" style="70" customWidth="1"/>
    <col min="5635" max="5635" width="10.7109375" style="70" customWidth="1"/>
    <col min="5636" max="5636" width="9.5703125" style="70" customWidth="1"/>
    <col min="5637" max="5637" width="12.42578125" style="70" customWidth="1"/>
    <col min="5638" max="5642" width="9.5703125" style="70" customWidth="1"/>
    <col min="5643" max="5885" width="9.140625" style="70"/>
    <col min="5886" max="5886" width="47.5703125" style="70" customWidth="1"/>
    <col min="5887" max="5887" width="11.42578125" style="70" customWidth="1"/>
    <col min="5888" max="5890" width="9.5703125" style="70" customWidth="1"/>
    <col min="5891" max="5891" width="10.7109375" style="70" customWidth="1"/>
    <col min="5892" max="5892" width="9.5703125" style="70" customWidth="1"/>
    <col min="5893" max="5893" width="12.42578125" style="70" customWidth="1"/>
    <col min="5894" max="5898" width="9.5703125" style="70" customWidth="1"/>
    <col min="5899" max="6141" width="9.140625" style="70"/>
    <col min="6142" max="6142" width="47.5703125" style="70" customWidth="1"/>
    <col min="6143" max="6143" width="11.42578125" style="70" customWidth="1"/>
    <col min="6144" max="6146" width="9.5703125" style="70" customWidth="1"/>
    <col min="6147" max="6147" width="10.7109375" style="70" customWidth="1"/>
    <col min="6148" max="6148" width="9.5703125" style="70" customWidth="1"/>
    <col min="6149" max="6149" width="12.42578125" style="70" customWidth="1"/>
    <col min="6150" max="6154" width="9.5703125" style="70" customWidth="1"/>
    <col min="6155" max="6397" width="9.140625" style="70"/>
    <col min="6398" max="6398" width="47.5703125" style="70" customWidth="1"/>
    <col min="6399" max="6399" width="11.42578125" style="70" customWidth="1"/>
    <col min="6400" max="6402" width="9.5703125" style="70" customWidth="1"/>
    <col min="6403" max="6403" width="10.7109375" style="70" customWidth="1"/>
    <col min="6404" max="6404" width="9.5703125" style="70" customWidth="1"/>
    <col min="6405" max="6405" width="12.42578125" style="70" customWidth="1"/>
    <col min="6406" max="6410" width="9.5703125" style="70" customWidth="1"/>
    <col min="6411" max="6653" width="9.140625" style="70"/>
    <col min="6654" max="6654" width="47.5703125" style="70" customWidth="1"/>
    <col min="6655" max="6655" width="11.42578125" style="70" customWidth="1"/>
    <col min="6656" max="6658" width="9.5703125" style="70" customWidth="1"/>
    <col min="6659" max="6659" width="10.7109375" style="70" customWidth="1"/>
    <col min="6660" max="6660" width="9.5703125" style="70" customWidth="1"/>
    <col min="6661" max="6661" width="12.42578125" style="70" customWidth="1"/>
    <col min="6662" max="6666" width="9.5703125" style="70" customWidth="1"/>
    <col min="6667" max="6909" width="9.140625" style="70"/>
    <col min="6910" max="6910" width="47.5703125" style="70" customWidth="1"/>
    <col min="6911" max="6911" width="11.42578125" style="70" customWidth="1"/>
    <col min="6912" max="6914" width="9.5703125" style="70" customWidth="1"/>
    <col min="6915" max="6915" width="10.7109375" style="70" customWidth="1"/>
    <col min="6916" max="6916" width="9.5703125" style="70" customWidth="1"/>
    <col min="6917" max="6917" width="12.42578125" style="70" customWidth="1"/>
    <col min="6918" max="6922" width="9.5703125" style="70" customWidth="1"/>
    <col min="6923" max="7165" width="9.140625" style="70"/>
    <col min="7166" max="7166" width="47.5703125" style="70" customWidth="1"/>
    <col min="7167" max="7167" width="11.42578125" style="70" customWidth="1"/>
    <col min="7168" max="7170" width="9.5703125" style="70" customWidth="1"/>
    <col min="7171" max="7171" width="10.7109375" style="70" customWidth="1"/>
    <col min="7172" max="7172" width="9.5703125" style="70" customWidth="1"/>
    <col min="7173" max="7173" width="12.42578125" style="70" customWidth="1"/>
    <col min="7174" max="7178" width="9.5703125" style="70" customWidth="1"/>
    <col min="7179" max="7421" width="9.140625" style="70"/>
    <col min="7422" max="7422" width="47.5703125" style="70" customWidth="1"/>
    <col min="7423" max="7423" width="11.42578125" style="70" customWidth="1"/>
    <col min="7424" max="7426" width="9.5703125" style="70" customWidth="1"/>
    <col min="7427" max="7427" width="10.7109375" style="70" customWidth="1"/>
    <col min="7428" max="7428" width="9.5703125" style="70" customWidth="1"/>
    <col min="7429" max="7429" width="12.42578125" style="70" customWidth="1"/>
    <col min="7430" max="7434" width="9.5703125" style="70" customWidth="1"/>
    <col min="7435" max="7677" width="9.140625" style="70"/>
    <col min="7678" max="7678" width="47.5703125" style="70" customWidth="1"/>
    <col min="7679" max="7679" width="11.42578125" style="70" customWidth="1"/>
    <col min="7680" max="7682" width="9.5703125" style="70" customWidth="1"/>
    <col min="7683" max="7683" width="10.7109375" style="70" customWidth="1"/>
    <col min="7684" max="7684" width="9.5703125" style="70" customWidth="1"/>
    <col min="7685" max="7685" width="12.42578125" style="70" customWidth="1"/>
    <col min="7686" max="7690" width="9.5703125" style="70" customWidth="1"/>
    <col min="7691" max="7933" width="9.140625" style="70"/>
    <col min="7934" max="7934" width="47.5703125" style="70" customWidth="1"/>
    <col min="7935" max="7935" width="11.42578125" style="70" customWidth="1"/>
    <col min="7936" max="7938" width="9.5703125" style="70" customWidth="1"/>
    <col min="7939" max="7939" width="10.7109375" style="70" customWidth="1"/>
    <col min="7940" max="7940" width="9.5703125" style="70" customWidth="1"/>
    <col min="7941" max="7941" width="12.42578125" style="70" customWidth="1"/>
    <col min="7942" max="7946" width="9.5703125" style="70" customWidth="1"/>
    <col min="7947" max="8189" width="9.140625" style="70"/>
    <col min="8190" max="8190" width="47.5703125" style="70" customWidth="1"/>
    <col min="8191" max="8191" width="11.42578125" style="70" customWidth="1"/>
    <col min="8192" max="8194" width="9.5703125" style="70" customWidth="1"/>
    <col min="8195" max="8195" width="10.7109375" style="70" customWidth="1"/>
    <col min="8196" max="8196" width="9.5703125" style="70" customWidth="1"/>
    <col min="8197" max="8197" width="12.42578125" style="70" customWidth="1"/>
    <col min="8198" max="8202" width="9.5703125" style="70" customWidth="1"/>
    <col min="8203" max="8445" width="9.140625" style="70"/>
    <col min="8446" max="8446" width="47.5703125" style="70" customWidth="1"/>
    <col min="8447" max="8447" width="11.42578125" style="70" customWidth="1"/>
    <col min="8448" max="8450" width="9.5703125" style="70" customWidth="1"/>
    <col min="8451" max="8451" width="10.7109375" style="70" customWidth="1"/>
    <col min="8452" max="8452" width="9.5703125" style="70" customWidth="1"/>
    <col min="8453" max="8453" width="12.42578125" style="70" customWidth="1"/>
    <col min="8454" max="8458" width="9.5703125" style="70" customWidth="1"/>
    <col min="8459" max="8701" width="9.140625" style="70"/>
    <col min="8702" max="8702" width="47.5703125" style="70" customWidth="1"/>
    <col min="8703" max="8703" width="11.42578125" style="70" customWidth="1"/>
    <col min="8704" max="8706" width="9.5703125" style="70" customWidth="1"/>
    <col min="8707" max="8707" width="10.7109375" style="70" customWidth="1"/>
    <col min="8708" max="8708" width="9.5703125" style="70" customWidth="1"/>
    <col min="8709" max="8709" width="12.42578125" style="70" customWidth="1"/>
    <col min="8710" max="8714" width="9.5703125" style="70" customWidth="1"/>
    <col min="8715" max="8957" width="9.140625" style="70"/>
    <col min="8958" max="8958" width="47.5703125" style="70" customWidth="1"/>
    <col min="8959" max="8959" width="11.42578125" style="70" customWidth="1"/>
    <col min="8960" max="8962" width="9.5703125" style="70" customWidth="1"/>
    <col min="8963" max="8963" width="10.7109375" style="70" customWidth="1"/>
    <col min="8964" max="8964" width="9.5703125" style="70" customWidth="1"/>
    <col min="8965" max="8965" width="12.42578125" style="70" customWidth="1"/>
    <col min="8966" max="8970" width="9.5703125" style="70" customWidth="1"/>
    <col min="8971" max="9213" width="9.140625" style="70"/>
    <col min="9214" max="9214" width="47.5703125" style="70" customWidth="1"/>
    <col min="9215" max="9215" width="11.42578125" style="70" customWidth="1"/>
    <col min="9216" max="9218" width="9.5703125" style="70" customWidth="1"/>
    <col min="9219" max="9219" width="10.7109375" style="70" customWidth="1"/>
    <col min="9220" max="9220" width="9.5703125" style="70" customWidth="1"/>
    <col min="9221" max="9221" width="12.42578125" style="70" customWidth="1"/>
    <col min="9222" max="9226" width="9.5703125" style="70" customWidth="1"/>
    <col min="9227" max="9469" width="9.140625" style="70"/>
    <col min="9470" max="9470" width="47.5703125" style="70" customWidth="1"/>
    <col min="9471" max="9471" width="11.42578125" style="70" customWidth="1"/>
    <col min="9472" max="9474" width="9.5703125" style="70" customWidth="1"/>
    <col min="9475" max="9475" width="10.7109375" style="70" customWidth="1"/>
    <col min="9476" max="9476" width="9.5703125" style="70" customWidth="1"/>
    <col min="9477" max="9477" width="12.42578125" style="70" customWidth="1"/>
    <col min="9478" max="9482" width="9.5703125" style="70" customWidth="1"/>
    <col min="9483" max="9725" width="9.140625" style="70"/>
    <col min="9726" max="9726" width="47.5703125" style="70" customWidth="1"/>
    <col min="9727" max="9727" width="11.42578125" style="70" customWidth="1"/>
    <col min="9728" max="9730" width="9.5703125" style="70" customWidth="1"/>
    <col min="9731" max="9731" width="10.7109375" style="70" customWidth="1"/>
    <col min="9732" max="9732" width="9.5703125" style="70" customWidth="1"/>
    <col min="9733" max="9733" width="12.42578125" style="70" customWidth="1"/>
    <col min="9734" max="9738" width="9.5703125" style="70" customWidth="1"/>
    <col min="9739" max="9981" width="9.140625" style="70"/>
    <col min="9982" max="9982" width="47.5703125" style="70" customWidth="1"/>
    <col min="9983" max="9983" width="11.42578125" style="70" customWidth="1"/>
    <col min="9984" max="9986" width="9.5703125" style="70" customWidth="1"/>
    <col min="9987" max="9987" width="10.7109375" style="70" customWidth="1"/>
    <col min="9988" max="9988" width="9.5703125" style="70" customWidth="1"/>
    <col min="9989" max="9989" width="12.42578125" style="70" customWidth="1"/>
    <col min="9990" max="9994" width="9.5703125" style="70" customWidth="1"/>
    <col min="9995" max="10237" width="9.140625" style="70"/>
    <col min="10238" max="10238" width="47.5703125" style="70" customWidth="1"/>
    <col min="10239" max="10239" width="11.42578125" style="70" customWidth="1"/>
    <col min="10240" max="10242" width="9.5703125" style="70" customWidth="1"/>
    <col min="10243" max="10243" width="10.7109375" style="70" customWidth="1"/>
    <col min="10244" max="10244" width="9.5703125" style="70" customWidth="1"/>
    <col min="10245" max="10245" width="12.42578125" style="70" customWidth="1"/>
    <col min="10246" max="10250" width="9.5703125" style="70" customWidth="1"/>
    <col min="10251" max="10493" width="9.140625" style="70"/>
    <col min="10494" max="10494" width="47.5703125" style="70" customWidth="1"/>
    <col min="10495" max="10495" width="11.42578125" style="70" customWidth="1"/>
    <col min="10496" max="10498" width="9.5703125" style="70" customWidth="1"/>
    <col min="10499" max="10499" width="10.7109375" style="70" customWidth="1"/>
    <col min="10500" max="10500" width="9.5703125" style="70" customWidth="1"/>
    <col min="10501" max="10501" width="12.42578125" style="70" customWidth="1"/>
    <col min="10502" max="10506" width="9.5703125" style="70" customWidth="1"/>
    <col min="10507" max="10749" width="9.140625" style="70"/>
    <col min="10750" max="10750" width="47.5703125" style="70" customWidth="1"/>
    <col min="10751" max="10751" width="11.42578125" style="70" customWidth="1"/>
    <col min="10752" max="10754" width="9.5703125" style="70" customWidth="1"/>
    <col min="10755" max="10755" width="10.7109375" style="70" customWidth="1"/>
    <col min="10756" max="10756" width="9.5703125" style="70" customWidth="1"/>
    <col min="10757" max="10757" width="12.42578125" style="70" customWidth="1"/>
    <col min="10758" max="10762" width="9.5703125" style="70" customWidth="1"/>
    <col min="10763" max="11005" width="9.140625" style="70"/>
    <col min="11006" max="11006" width="47.5703125" style="70" customWidth="1"/>
    <col min="11007" max="11007" width="11.42578125" style="70" customWidth="1"/>
    <col min="11008" max="11010" width="9.5703125" style="70" customWidth="1"/>
    <col min="11011" max="11011" width="10.7109375" style="70" customWidth="1"/>
    <col min="11012" max="11012" width="9.5703125" style="70" customWidth="1"/>
    <col min="11013" max="11013" width="12.42578125" style="70" customWidth="1"/>
    <col min="11014" max="11018" width="9.5703125" style="70" customWidth="1"/>
    <col min="11019" max="11261" width="9.140625" style="70"/>
    <col min="11262" max="11262" width="47.5703125" style="70" customWidth="1"/>
    <col min="11263" max="11263" width="11.42578125" style="70" customWidth="1"/>
    <col min="11264" max="11266" width="9.5703125" style="70" customWidth="1"/>
    <col min="11267" max="11267" width="10.7109375" style="70" customWidth="1"/>
    <col min="11268" max="11268" width="9.5703125" style="70" customWidth="1"/>
    <col min="11269" max="11269" width="12.42578125" style="70" customWidth="1"/>
    <col min="11270" max="11274" width="9.5703125" style="70" customWidth="1"/>
    <col min="11275" max="11517" width="9.140625" style="70"/>
    <col min="11518" max="11518" width="47.5703125" style="70" customWidth="1"/>
    <col min="11519" max="11519" width="11.42578125" style="70" customWidth="1"/>
    <col min="11520" max="11522" width="9.5703125" style="70" customWidth="1"/>
    <col min="11523" max="11523" width="10.7109375" style="70" customWidth="1"/>
    <col min="11524" max="11524" width="9.5703125" style="70" customWidth="1"/>
    <col min="11525" max="11525" width="12.42578125" style="70" customWidth="1"/>
    <col min="11526" max="11530" width="9.5703125" style="70" customWidth="1"/>
    <col min="11531" max="11773" width="9.140625" style="70"/>
    <col min="11774" max="11774" width="47.5703125" style="70" customWidth="1"/>
    <col min="11775" max="11775" width="11.42578125" style="70" customWidth="1"/>
    <col min="11776" max="11778" width="9.5703125" style="70" customWidth="1"/>
    <col min="11779" max="11779" width="10.7109375" style="70" customWidth="1"/>
    <col min="11780" max="11780" width="9.5703125" style="70" customWidth="1"/>
    <col min="11781" max="11781" width="12.42578125" style="70" customWidth="1"/>
    <col min="11782" max="11786" width="9.5703125" style="70" customWidth="1"/>
    <col min="11787" max="12029" width="9.140625" style="70"/>
    <col min="12030" max="12030" width="47.5703125" style="70" customWidth="1"/>
    <col min="12031" max="12031" width="11.42578125" style="70" customWidth="1"/>
    <col min="12032" max="12034" width="9.5703125" style="70" customWidth="1"/>
    <col min="12035" max="12035" width="10.7109375" style="70" customWidth="1"/>
    <col min="12036" max="12036" width="9.5703125" style="70" customWidth="1"/>
    <col min="12037" max="12037" width="12.42578125" style="70" customWidth="1"/>
    <col min="12038" max="12042" width="9.5703125" style="70" customWidth="1"/>
    <col min="12043" max="12285" width="9.140625" style="70"/>
    <col min="12286" max="12286" width="47.5703125" style="70" customWidth="1"/>
    <col min="12287" max="12287" width="11.42578125" style="70" customWidth="1"/>
    <col min="12288" max="12290" width="9.5703125" style="70" customWidth="1"/>
    <col min="12291" max="12291" width="10.7109375" style="70" customWidth="1"/>
    <col min="12292" max="12292" width="9.5703125" style="70" customWidth="1"/>
    <col min="12293" max="12293" width="12.42578125" style="70" customWidth="1"/>
    <col min="12294" max="12298" width="9.5703125" style="70" customWidth="1"/>
    <col min="12299" max="12541" width="9.140625" style="70"/>
    <col min="12542" max="12542" width="47.5703125" style="70" customWidth="1"/>
    <col min="12543" max="12543" width="11.42578125" style="70" customWidth="1"/>
    <col min="12544" max="12546" width="9.5703125" style="70" customWidth="1"/>
    <col min="12547" max="12547" width="10.7109375" style="70" customWidth="1"/>
    <col min="12548" max="12548" width="9.5703125" style="70" customWidth="1"/>
    <col min="12549" max="12549" width="12.42578125" style="70" customWidth="1"/>
    <col min="12550" max="12554" width="9.5703125" style="70" customWidth="1"/>
    <col min="12555" max="12797" width="9.140625" style="70"/>
    <col min="12798" max="12798" width="47.5703125" style="70" customWidth="1"/>
    <col min="12799" max="12799" width="11.42578125" style="70" customWidth="1"/>
    <col min="12800" max="12802" width="9.5703125" style="70" customWidth="1"/>
    <col min="12803" max="12803" width="10.7109375" style="70" customWidth="1"/>
    <col min="12804" max="12804" width="9.5703125" style="70" customWidth="1"/>
    <col min="12805" max="12805" width="12.42578125" style="70" customWidth="1"/>
    <col min="12806" max="12810" width="9.5703125" style="70" customWidth="1"/>
    <col min="12811" max="13053" width="9.140625" style="70"/>
    <col min="13054" max="13054" width="47.5703125" style="70" customWidth="1"/>
    <col min="13055" max="13055" width="11.42578125" style="70" customWidth="1"/>
    <col min="13056" max="13058" width="9.5703125" style="70" customWidth="1"/>
    <col min="13059" max="13059" width="10.7109375" style="70" customWidth="1"/>
    <col min="13060" max="13060" width="9.5703125" style="70" customWidth="1"/>
    <col min="13061" max="13061" width="12.42578125" style="70" customWidth="1"/>
    <col min="13062" max="13066" width="9.5703125" style="70" customWidth="1"/>
    <col min="13067" max="13309" width="9.140625" style="70"/>
    <col min="13310" max="13310" width="47.5703125" style="70" customWidth="1"/>
    <col min="13311" max="13311" width="11.42578125" style="70" customWidth="1"/>
    <col min="13312" max="13314" width="9.5703125" style="70" customWidth="1"/>
    <col min="13315" max="13315" width="10.7109375" style="70" customWidth="1"/>
    <col min="13316" max="13316" width="9.5703125" style="70" customWidth="1"/>
    <col min="13317" max="13317" width="12.42578125" style="70" customWidth="1"/>
    <col min="13318" max="13322" width="9.5703125" style="70" customWidth="1"/>
    <col min="13323" max="13565" width="9.140625" style="70"/>
    <col min="13566" max="13566" width="47.5703125" style="70" customWidth="1"/>
    <col min="13567" max="13567" width="11.42578125" style="70" customWidth="1"/>
    <col min="13568" max="13570" width="9.5703125" style="70" customWidth="1"/>
    <col min="13571" max="13571" width="10.7109375" style="70" customWidth="1"/>
    <col min="13572" max="13572" width="9.5703125" style="70" customWidth="1"/>
    <col min="13573" max="13573" width="12.42578125" style="70" customWidth="1"/>
    <col min="13574" max="13578" width="9.5703125" style="70" customWidth="1"/>
    <col min="13579" max="13821" width="9.140625" style="70"/>
    <col min="13822" max="13822" width="47.5703125" style="70" customWidth="1"/>
    <col min="13823" max="13823" width="11.42578125" style="70" customWidth="1"/>
    <col min="13824" max="13826" width="9.5703125" style="70" customWidth="1"/>
    <col min="13827" max="13827" width="10.7109375" style="70" customWidth="1"/>
    <col min="13828" max="13828" width="9.5703125" style="70" customWidth="1"/>
    <col min="13829" max="13829" width="12.42578125" style="70" customWidth="1"/>
    <col min="13830" max="13834" width="9.5703125" style="70" customWidth="1"/>
    <col min="13835" max="14077" width="9.140625" style="70"/>
    <col min="14078" max="14078" width="47.5703125" style="70" customWidth="1"/>
    <col min="14079" max="14079" width="11.42578125" style="70" customWidth="1"/>
    <col min="14080" max="14082" width="9.5703125" style="70" customWidth="1"/>
    <col min="14083" max="14083" width="10.7109375" style="70" customWidth="1"/>
    <col min="14084" max="14084" width="9.5703125" style="70" customWidth="1"/>
    <col min="14085" max="14085" width="12.42578125" style="70" customWidth="1"/>
    <col min="14086" max="14090" width="9.5703125" style="70" customWidth="1"/>
    <col min="14091" max="14333" width="9.140625" style="70"/>
    <col min="14334" max="14334" width="47.5703125" style="70" customWidth="1"/>
    <col min="14335" max="14335" width="11.42578125" style="70" customWidth="1"/>
    <col min="14336" max="14338" width="9.5703125" style="70" customWidth="1"/>
    <col min="14339" max="14339" width="10.7109375" style="70" customWidth="1"/>
    <col min="14340" max="14340" width="9.5703125" style="70" customWidth="1"/>
    <col min="14341" max="14341" width="12.42578125" style="70" customWidth="1"/>
    <col min="14342" max="14346" width="9.5703125" style="70" customWidth="1"/>
    <col min="14347" max="14589" width="9.140625" style="70"/>
    <col min="14590" max="14590" width="47.5703125" style="70" customWidth="1"/>
    <col min="14591" max="14591" width="11.42578125" style="70" customWidth="1"/>
    <col min="14592" max="14594" width="9.5703125" style="70" customWidth="1"/>
    <col min="14595" max="14595" width="10.7109375" style="70" customWidth="1"/>
    <col min="14596" max="14596" width="9.5703125" style="70" customWidth="1"/>
    <col min="14597" max="14597" width="12.42578125" style="70" customWidth="1"/>
    <col min="14598" max="14602" width="9.5703125" style="70" customWidth="1"/>
    <col min="14603" max="14845" width="9.140625" style="70"/>
    <col min="14846" max="14846" width="47.5703125" style="70" customWidth="1"/>
    <col min="14847" max="14847" width="11.42578125" style="70" customWidth="1"/>
    <col min="14848" max="14850" width="9.5703125" style="70" customWidth="1"/>
    <col min="14851" max="14851" width="10.7109375" style="70" customWidth="1"/>
    <col min="14852" max="14852" width="9.5703125" style="70" customWidth="1"/>
    <col min="14853" max="14853" width="12.42578125" style="70" customWidth="1"/>
    <col min="14854" max="14858" width="9.5703125" style="70" customWidth="1"/>
    <col min="14859" max="15101" width="9.140625" style="70"/>
    <col min="15102" max="15102" width="47.5703125" style="70" customWidth="1"/>
    <col min="15103" max="15103" width="11.42578125" style="70" customWidth="1"/>
    <col min="15104" max="15106" width="9.5703125" style="70" customWidth="1"/>
    <col min="15107" max="15107" width="10.7109375" style="70" customWidth="1"/>
    <col min="15108" max="15108" width="9.5703125" style="70" customWidth="1"/>
    <col min="15109" max="15109" width="12.42578125" style="70" customWidth="1"/>
    <col min="15110" max="15114" width="9.5703125" style="70" customWidth="1"/>
    <col min="15115" max="15357" width="9.140625" style="70"/>
    <col min="15358" max="15358" width="47.5703125" style="70" customWidth="1"/>
    <col min="15359" max="15359" width="11.42578125" style="70" customWidth="1"/>
    <col min="15360" max="15362" width="9.5703125" style="70" customWidth="1"/>
    <col min="15363" max="15363" width="10.7109375" style="70" customWidth="1"/>
    <col min="15364" max="15364" width="9.5703125" style="70" customWidth="1"/>
    <col min="15365" max="15365" width="12.42578125" style="70" customWidth="1"/>
    <col min="15366" max="15370" width="9.5703125" style="70" customWidth="1"/>
    <col min="15371" max="15613" width="9.140625" style="70"/>
    <col min="15614" max="15614" width="47.5703125" style="70" customWidth="1"/>
    <col min="15615" max="15615" width="11.42578125" style="70" customWidth="1"/>
    <col min="15616" max="15618" width="9.5703125" style="70" customWidth="1"/>
    <col min="15619" max="15619" width="10.7109375" style="70" customWidth="1"/>
    <col min="15620" max="15620" width="9.5703125" style="70" customWidth="1"/>
    <col min="15621" max="15621" width="12.42578125" style="70" customWidth="1"/>
    <col min="15622" max="15626" width="9.5703125" style="70" customWidth="1"/>
    <col min="15627" max="15869" width="9.140625" style="70"/>
    <col min="15870" max="15870" width="47.5703125" style="70" customWidth="1"/>
    <col min="15871" max="15871" width="11.42578125" style="70" customWidth="1"/>
    <col min="15872" max="15874" width="9.5703125" style="70" customWidth="1"/>
    <col min="15875" max="15875" width="10.7109375" style="70" customWidth="1"/>
    <col min="15876" max="15876" width="9.5703125" style="70" customWidth="1"/>
    <col min="15877" max="15877" width="12.42578125" style="70" customWidth="1"/>
    <col min="15878" max="15882" width="9.5703125" style="70" customWidth="1"/>
    <col min="15883" max="16125" width="9.140625" style="70"/>
    <col min="16126" max="16126" width="47.5703125" style="70" customWidth="1"/>
    <col min="16127" max="16127" width="11.42578125" style="70" customWidth="1"/>
    <col min="16128" max="16130" width="9.5703125" style="70" customWidth="1"/>
    <col min="16131" max="16131" width="10.7109375" style="70" customWidth="1"/>
    <col min="16132" max="16132" width="9.5703125" style="70" customWidth="1"/>
    <col min="16133" max="16133" width="12.42578125" style="70" customWidth="1"/>
    <col min="16134" max="16138" width="9.5703125" style="70" customWidth="1"/>
    <col min="16139" max="16384" width="9.140625" style="70"/>
  </cols>
  <sheetData>
    <row r="1" spans="1:14" ht="23.25" customHeight="1">
      <c r="K1" s="519" t="s">
        <v>305</v>
      </c>
      <c r="L1" s="519"/>
      <c r="M1" s="519"/>
    </row>
    <row r="2" spans="1:14" ht="23.25" customHeight="1">
      <c r="A2" s="520" t="s">
        <v>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14" ht="31.5" customHeight="1">
      <c r="A3" s="521" t="s">
        <v>130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</row>
    <row r="4" spans="1:14" ht="16.149999999999999" customHeight="1">
      <c r="A4" s="521" t="s">
        <v>340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</row>
    <row r="5" spans="1:14" ht="12.75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 t="s">
        <v>36</v>
      </c>
    </row>
    <row r="6" spans="1:14" ht="15" customHeight="1">
      <c r="A6" s="523" t="s">
        <v>88</v>
      </c>
      <c r="B6" s="515" t="s">
        <v>89</v>
      </c>
      <c r="C6" s="515" t="s">
        <v>90</v>
      </c>
      <c r="D6" s="515"/>
      <c r="E6" s="515"/>
      <c r="F6" s="515"/>
      <c r="G6" s="515"/>
      <c r="H6" s="515" t="s">
        <v>89</v>
      </c>
      <c r="I6" s="515" t="s">
        <v>91</v>
      </c>
      <c r="J6" s="515"/>
      <c r="K6" s="515"/>
      <c r="L6" s="515"/>
      <c r="M6" s="515"/>
    </row>
    <row r="7" spans="1:14" ht="15.75" hidden="1" customHeight="1">
      <c r="A7" s="523"/>
      <c r="B7" s="515"/>
      <c r="C7" s="515" t="s">
        <v>92</v>
      </c>
      <c r="D7" s="515"/>
      <c r="E7" s="515"/>
      <c r="F7" s="515"/>
      <c r="G7" s="515"/>
      <c r="H7" s="515"/>
      <c r="I7" s="515" t="s">
        <v>92</v>
      </c>
      <c r="J7" s="515"/>
      <c r="K7" s="515"/>
      <c r="L7" s="515"/>
      <c r="M7" s="515"/>
    </row>
    <row r="8" spans="1:14" ht="15.75" hidden="1" customHeight="1">
      <c r="A8" s="523"/>
      <c r="B8" s="515"/>
      <c r="C8" s="516" t="s">
        <v>93</v>
      </c>
      <c r="D8" s="517"/>
      <c r="E8" s="517"/>
      <c r="F8" s="517"/>
      <c r="G8" s="518"/>
      <c r="H8" s="515"/>
      <c r="I8" s="74" t="s">
        <v>94</v>
      </c>
      <c r="J8" s="74" t="s">
        <v>95</v>
      </c>
      <c r="K8" s="74" t="s">
        <v>96</v>
      </c>
      <c r="L8" s="74" t="s">
        <v>97</v>
      </c>
      <c r="M8" s="74" t="s">
        <v>98</v>
      </c>
    </row>
    <row r="9" spans="1:14" ht="15.75" customHeight="1">
      <c r="A9" s="523"/>
      <c r="B9" s="515"/>
      <c r="C9" s="515" t="s">
        <v>99</v>
      </c>
      <c r="D9" s="515"/>
      <c r="E9" s="515"/>
      <c r="F9" s="515"/>
      <c r="G9" s="515"/>
      <c r="H9" s="515"/>
      <c r="I9" s="515" t="s">
        <v>99</v>
      </c>
      <c r="J9" s="515"/>
      <c r="K9" s="515"/>
      <c r="L9" s="515"/>
      <c r="M9" s="515"/>
    </row>
    <row r="10" spans="1:14" ht="17.25" customHeight="1">
      <c r="A10" s="523"/>
      <c r="B10" s="515"/>
      <c r="C10" s="75" t="s">
        <v>100</v>
      </c>
      <c r="D10" s="75" t="s">
        <v>101</v>
      </c>
      <c r="E10" s="75" t="s">
        <v>102</v>
      </c>
      <c r="F10" s="75" t="s">
        <v>103</v>
      </c>
      <c r="G10" s="75" t="s">
        <v>104</v>
      </c>
      <c r="H10" s="515"/>
      <c r="I10" s="75" t="s">
        <v>105</v>
      </c>
      <c r="J10" s="75" t="s">
        <v>106</v>
      </c>
      <c r="K10" s="75" t="s">
        <v>107</v>
      </c>
      <c r="L10" s="75" t="s">
        <v>108</v>
      </c>
      <c r="M10" s="75" t="s">
        <v>109</v>
      </c>
    </row>
    <row r="11" spans="1:14" ht="14.25" customHeight="1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>
        <v>8</v>
      </c>
      <c r="I11" s="76">
        <v>9</v>
      </c>
      <c r="J11" s="76">
        <v>10</v>
      </c>
      <c r="K11" s="76">
        <v>11</v>
      </c>
      <c r="L11" s="76">
        <v>12</v>
      </c>
      <c r="M11" s="76">
        <v>13</v>
      </c>
    </row>
    <row r="12" spans="1:14" ht="19.5" customHeight="1">
      <c r="A12" s="77" t="s">
        <v>89</v>
      </c>
      <c r="B12" s="78">
        <f>SUM(C12:G12)</f>
        <v>81668.999999999985</v>
      </c>
      <c r="C12" s="78">
        <f>SUM(C13:C34)</f>
        <v>29696.999999999993</v>
      </c>
      <c r="D12" s="78">
        <f>SUM(D13:D34)</f>
        <v>1319.4</v>
      </c>
      <c r="E12" s="78">
        <f>SUM(E13:E34)</f>
        <v>3872.7</v>
      </c>
      <c r="F12" s="78">
        <f>SUM(F13:F34)</f>
        <v>14435.199999999999</v>
      </c>
      <c r="G12" s="78">
        <f>SUM(G13:G34)</f>
        <v>32344.699999999997</v>
      </c>
      <c r="H12" s="78">
        <f>SUM(I12:M12)</f>
        <v>88395.3</v>
      </c>
      <c r="I12" s="78">
        <f>SUM(I13:I34)</f>
        <v>51081.600000000006</v>
      </c>
      <c r="J12" s="78">
        <f>SUM(J13:J34)</f>
        <v>2574</v>
      </c>
      <c r="K12" s="78">
        <f>SUM(K13:K34)</f>
        <v>2532.5</v>
      </c>
      <c r="L12" s="78">
        <f>SUM(L13:L34)</f>
        <v>15726.5</v>
      </c>
      <c r="M12" s="78">
        <f>SUM(M13:M34)</f>
        <v>16480.7</v>
      </c>
      <c r="N12" s="79"/>
    </row>
    <row r="13" spans="1:14" ht="17.25" hidden="1" customHeight="1">
      <c r="A13" s="80"/>
      <c r="B13" s="78">
        <f t="shared" ref="B13:B34" si="0">SUM(C13:G13)</f>
        <v>0</v>
      </c>
      <c r="C13" s="81"/>
      <c r="D13" s="81"/>
      <c r="E13" s="81"/>
      <c r="F13" s="81"/>
      <c r="G13" s="81"/>
      <c r="H13" s="78">
        <f t="shared" ref="H13:H33" si="1">SUM(I13:M13)</f>
        <v>0</v>
      </c>
      <c r="I13" s="81"/>
      <c r="J13" s="81"/>
      <c r="K13" s="81"/>
      <c r="L13" s="81"/>
      <c r="M13" s="81"/>
    </row>
    <row r="14" spans="1:14" ht="15.75" hidden="1">
      <c r="A14" s="80"/>
      <c r="B14" s="78">
        <f t="shared" si="0"/>
        <v>0</v>
      </c>
      <c r="C14" s="81"/>
      <c r="D14" s="81"/>
      <c r="E14" s="81"/>
      <c r="F14" s="82"/>
      <c r="G14" s="81"/>
      <c r="H14" s="78">
        <f t="shared" si="1"/>
        <v>0</v>
      </c>
      <c r="I14" s="81"/>
      <c r="J14" s="81"/>
      <c r="K14" s="81"/>
      <c r="L14" s="81"/>
      <c r="M14" s="81"/>
    </row>
    <row r="15" spans="1:14" ht="16.5" customHeight="1">
      <c r="A15" s="466" t="s">
        <v>110</v>
      </c>
      <c r="B15" s="467">
        <f t="shared" si="0"/>
        <v>2674.5</v>
      </c>
      <c r="C15" s="468">
        <f>'Anexa nr.4 Precizat 2017'!C15-'Tab1 Anexa5 Precizat 2017 '!C19</f>
        <v>2674.5</v>
      </c>
      <c r="D15" s="468"/>
      <c r="E15" s="468"/>
      <c r="F15" s="469"/>
      <c r="G15" s="468"/>
      <c r="H15" s="467">
        <f t="shared" si="1"/>
        <v>8381</v>
      </c>
      <c r="I15" s="468">
        <f>'Anexa nr.4 Precizat 2017'!I15-'Tab1 Anexa5 Precizat 2017 '!J19</f>
        <v>8381</v>
      </c>
      <c r="J15" s="468"/>
      <c r="K15" s="468"/>
      <c r="L15" s="468"/>
      <c r="M15" s="468"/>
    </row>
    <row r="16" spans="1:14" ht="15.75">
      <c r="A16" s="466" t="s">
        <v>111</v>
      </c>
      <c r="B16" s="467">
        <f t="shared" si="0"/>
        <v>2190.5</v>
      </c>
      <c r="C16" s="468">
        <f>'Anexa nr.4 Precizat 2017'!C16-'Tab1 Anexa5 Precizat 2017 '!C21</f>
        <v>2190.5</v>
      </c>
      <c r="D16" s="468"/>
      <c r="E16" s="468"/>
      <c r="F16" s="469"/>
      <c r="G16" s="468"/>
      <c r="H16" s="467">
        <f t="shared" si="1"/>
        <v>3158.2</v>
      </c>
      <c r="I16" s="468">
        <f>'Anexa nr.4 Precizat 2017'!I16-'Tab1 Anexa5 Precizat 2017 '!J21</f>
        <v>3158.2</v>
      </c>
      <c r="J16" s="468"/>
      <c r="K16" s="468"/>
      <c r="L16" s="468"/>
      <c r="M16" s="468"/>
    </row>
    <row r="17" spans="1:13" ht="15.75">
      <c r="A17" s="466" t="s">
        <v>112</v>
      </c>
      <c r="B17" s="467">
        <f t="shared" si="0"/>
        <v>2982.2</v>
      </c>
      <c r="C17" s="468">
        <f>'Anexa nr.4 Precizat 2017'!C17-'Tab1 Anexa5 Precizat 2017 '!D22</f>
        <v>2982.2</v>
      </c>
      <c r="D17" s="468"/>
      <c r="E17" s="468"/>
      <c r="F17" s="470"/>
      <c r="G17" s="468"/>
      <c r="H17" s="467">
        <f t="shared" si="1"/>
        <v>8053.7999999999993</v>
      </c>
      <c r="I17" s="468">
        <f>'Anexa nr.4 Precizat 2017'!I17-'Tab1 Anexa5 Precizat 2017 '!J22</f>
        <v>8053.7999999999993</v>
      </c>
      <c r="J17" s="468"/>
      <c r="K17" s="468"/>
      <c r="L17" s="468"/>
      <c r="M17" s="468"/>
    </row>
    <row r="18" spans="1:13" ht="15.75">
      <c r="A18" s="466" t="s">
        <v>113</v>
      </c>
      <c r="B18" s="467">
        <f t="shared" si="0"/>
        <v>3466.9</v>
      </c>
      <c r="C18" s="468"/>
      <c r="D18" s="468"/>
      <c r="E18" s="468"/>
      <c r="F18" s="471"/>
      <c r="G18" s="468">
        <f>'Anexa nr.4 Precizat 2017'!G18-'Tab1 Anexa5 Precizat 2017 '!H24</f>
        <v>3466.9</v>
      </c>
      <c r="H18" s="467">
        <f t="shared" si="1"/>
        <v>2545.3000000000002</v>
      </c>
      <c r="I18" s="468"/>
      <c r="J18" s="468"/>
      <c r="K18" s="468"/>
      <c r="L18" s="468"/>
      <c r="M18" s="468">
        <v>2545.3000000000002</v>
      </c>
    </row>
    <row r="19" spans="1:13" ht="15.75">
      <c r="A19" s="466" t="s">
        <v>114</v>
      </c>
      <c r="B19" s="467">
        <f t="shared" si="0"/>
        <v>7499.1</v>
      </c>
      <c r="C19" s="468">
        <f>'Anexa nr.4 Precizat 2017'!C19-'Tab1 Anexa5 Precizat 2017 '!D25</f>
        <v>7499.1</v>
      </c>
      <c r="D19" s="468"/>
      <c r="E19" s="468"/>
      <c r="F19" s="471"/>
      <c r="G19" s="468"/>
      <c r="H19" s="467">
        <f t="shared" si="1"/>
        <v>9530.4</v>
      </c>
      <c r="I19" s="468">
        <f>'Anexa nr.4 Precizat 2017'!I19-'Tab1 Anexa5 Precizat 2017 '!J25</f>
        <v>9530.4</v>
      </c>
      <c r="J19" s="468"/>
      <c r="K19" s="468"/>
      <c r="L19" s="468"/>
      <c r="M19" s="468"/>
    </row>
    <row r="20" spans="1:13" ht="15.75">
      <c r="A20" s="466" t="s">
        <v>115</v>
      </c>
      <c r="B20" s="467">
        <f t="shared" si="0"/>
        <v>3872.7</v>
      </c>
      <c r="C20" s="468"/>
      <c r="D20" s="468"/>
      <c r="E20" s="468">
        <f>'Anexa nr.4 Precizat 2017'!E20</f>
        <v>3872.7</v>
      </c>
      <c r="F20" s="471"/>
      <c r="G20" s="468"/>
      <c r="H20" s="467">
        <f t="shared" si="1"/>
        <v>2532.5</v>
      </c>
      <c r="I20" s="468"/>
      <c r="J20" s="468"/>
      <c r="K20" s="468">
        <f>'Anexa nr.4 Precizat 2017'!K20-'Tab1 Anexa5 Precizat 2017 '!N26</f>
        <v>2532.5</v>
      </c>
      <c r="L20" s="468"/>
      <c r="M20" s="468"/>
    </row>
    <row r="21" spans="1:13" ht="15.75">
      <c r="A21" s="466" t="s">
        <v>116</v>
      </c>
      <c r="B21" s="467">
        <f t="shared" si="0"/>
        <v>6769.4</v>
      </c>
      <c r="C21" s="468">
        <f>'Anexa nr.4 Precizat 2017'!C21-'Tab1 Anexa5 Precizat 2017 '!C28</f>
        <v>6769.4</v>
      </c>
      <c r="D21" s="468"/>
      <c r="E21" s="468"/>
      <c r="F21" s="469"/>
      <c r="G21" s="468"/>
      <c r="H21" s="467">
        <f t="shared" si="1"/>
        <v>4527.3999999999996</v>
      </c>
      <c r="I21" s="468">
        <f>'Anexa nr.4 Precizat 2017'!I21-'Tab1 Anexa5 Precizat 2017 '!J28</f>
        <v>4527.3999999999996</v>
      </c>
      <c r="J21" s="468"/>
      <c r="K21" s="468"/>
      <c r="L21" s="468"/>
      <c r="M21" s="468"/>
    </row>
    <row r="22" spans="1:13" ht="16.5" customHeight="1">
      <c r="A22" s="466" t="s">
        <v>117</v>
      </c>
      <c r="B22" s="467">
        <f t="shared" si="0"/>
        <v>1319.4</v>
      </c>
      <c r="C22" s="468"/>
      <c r="D22" s="468">
        <f>'Anexa nr.4 Precizat 2017'!D22</f>
        <v>1319.4</v>
      </c>
      <c r="E22" s="468"/>
      <c r="F22" s="469"/>
      <c r="G22" s="468"/>
      <c r="H22" s="467">
        <f t="shared" si="1"/>
        <v>2574</v>
      </c>
      <c r="I22" s="468"/>
      <c r="J22" s="468">
        <f>'Anexa nr.4 Precizat 2017'!J22-'Tab1 Anexa5 Precizat 2017 '!L31</f>
        <v>2574</v>
      </c>
      <c r="K22" s="468"/>
      <c r="L22" s="468"/>
      <c r="M22" s="468"/>
    </row>
    <row r="23" spans="1:13" ht="15.75" customHeight="1">
      <c r="A23" s="466" t="s">
        <v>118</v>
      </c>
      <c r="B23" s="467">
        <f t="shared" si="0"/>
        <v>782.6</v>
      </c>
      <c r="C23" s="468">
        <v>782.6</v>
      </c>
      <c r="D23" s="468"/>
      <c r="E23" s="468"/>
      <c r="F23" s="469"/>
      <c r="G23" s="468"/>
      <c r="H23" s="467">
        <f t="shared" si="1"/>
        <v>4736.8999999999996</v>
      </c>
      <c r="I23" s="468">
        <f>'Anexa nr.4 Precizat 2017'!I23-'Tab1 Anexa5 Precizat 2017 '!J32</f>
        <v>4736.8999999999996</v>
      </c>
      <c r="J23" s="468"/>
      <c r="K23" s="468"/>
      <c r="L23" s="468"/>
      <c r="M23" s="472"/>
    </row>
    <row r="24" spans="1:13" ht="18" customHeight="1">
      <c r="A24" s="466" t="s">
        <v>119</v>
      </c>
      <c r="B24" s="467">
        <f t="shared" si="0"/>
        <v>7164.3</v>
      </c>
      <c r="C24" s="468"/>
      <c r="D24" s="468"/>
      <c r="E24" s="468"/>
      <c r="F24" s="469"/>
      <c r="G24" s="468">
        <v>7164.3</v>
      </c>
      <c r="H24" s="467">
        <f t="shared" si="1"/>
        <v>0</v>
      </c>
      <c r="I24" s="468"/>
      <c r="J24" s="468"/>
      <c r="K24" s="468"/>
      <c r="L24" s="468"/>
      <c r="M24" s="468"/>
    </row>
    <row r="25" spans="1:13" ht="32.25" customHeight="1">
      <c r="A25" s="466" t="s">
        <v>120</v>
      </c>
      <c r="B25" s="473">
        <f t="shared" si="0"/>
        <v>3735.1</v>
      </c>
      <c r="C25" s="468">
        <f>'Anexa nr.4 Precizat 2017'!C25</f>
        <v>3735.1</v>
      </c>
      <c r="D25" s="468"/>
      <c r="E25" s="468"/>
      <c r="F25" s="474"/>
      <c r="G25" s="468"/>
      <c r="H25" s="473">
        <f t="shared" si="1"/>
        <v>6352.8</v>
      </c>
      <c r="I25" s="468">
        <f>'Anexa nr.4 Precizat 2017'!I25-'Tab1 Anexa5 Precizat 2017 '!J36</f>
        <v>6352.8</v>
      </c>
      <c r="J25" s="468"/>
      <c r="K25" s="468"/>
      <c r="L25" s="468"/>
      <c r="M25" s="468"/>
    </row>
    <row r="26" spans="1:13" ht="15.75">
      <c r="A26" s="466" t="s">
        <v>121</v>
      </c>
      <c r="B26" s="467">
        <f t="shared" si="0"/>
        <v>3063.6</v>
      </c>
      <c r="C26" s="468">
        <v>3063.6</v>
      </c>
      <c r="D26" s="468"/>
      <c r="E26" s="468"/>
      <c r="F26" s="469"/>
      <c r="G26" s="468"/>
      <c r="H26" s="467">
        <f t="shared" si="1"/>
        <v>6341.1</v>
      </c>
      <c r="I26" s="468">
        <v>6341.1</v>
      </c>
      <c r="J26" s="468"/>
      <c r="K26" s="468"/>
      <c r="L26" s="468"/>
      <c r="M26" s="468"/>
    </row>
    <row r="27" spans="1:13" ht="15.75">
      <c r="A27" s="466" t="s">
        <v>122</v>
      </c>
      <c r="B27" s="467">
        <f t="shared" si="0"/>
        <v>2303.1</v>
      </c>
      <c r="C27" s="468"/>
      <c r="D27" s="468"/>
      <c r="E27" s="468"/>
      <c r="F27" s="469">
        <f>'Anexa nr.4 Precizat 2017'!F27</f>
        <v>2303.1</v>
      </c>
      <c r="G27" s="468"/>
      <c r="H27" s="467">
        <f t="shared" si="1"/>
        <v>3895.1</v>
      </c>
      <c r="I27" s="468"/>
      <c r="J27" s="468"/>
      <c r="K27" s="468"/>
      <c r="L27" s="468">
        <f>'Anexa nr.4 Precizat 2017'!L27-'Tab1 Anexa5 Precizat 2017 '!K38</f>
        <v>3895.1</v>
      </c>
      <c r="M27" s="468"/>
    </row>
    <row r="28" spans="1:13" ht="15.75">
      <c r="A28" s="466" t="s">
        <v>123</v>
      </c>
      <c r="B28" s="467">
        <f t="shared" si="0"/>
        <v>6559.3</v>
      </c>
      <c r="C28" s="468"/>
      <c r="D28" s="468"/>
      <c r="E28" s="468"/>
      <c r="F28" s="475"/>
      <c r="G28" s="468">
        <f>'Anexa nr.4 Precizat 2017'!G28-'Tab1 Anexa5 Precizat 2017 '!E39</f>
        <v>6559.3</v>
      </c>
      <c r="H28" s="467">
        <f t="shared" si="1"/>
        <v>1009</v>
      </c>
      <c r="I28" s="468"/>
      <c r="J28" s="468"/>
      <c r="K28" s="468"/>
      <c r="L28" s="475"/>
      <c r="M28" s="468">
        <v>1009</v>
      </c>
    </row>
    <row r="29" spans="1:13" ht="15.75">
      <c r="A29" s="466" t="s">
        <v>124</v>
      </c>
      <c r="B29" s="467">
        <f t="shared" si="0"/>
        <v>0</v>
      </c>
      <c r="C29" s="468"/>
      <c r="D29" s="468"/>
      <c r="E29" s="468"/>
      <c r="F29" s="469"/>
      <c r="G29" s="468"/>
      <c r="H29" s="467">
        <f t="shared" si="1"/>
        <v>10217.200000000001</v>
      </c>
      <c r="I29" s="468"/>
      <c r="J29" s="468"/>
      <c r="K29" s="468"/>
      <c r="L29" s="468"/>
      <c r="M29" s="468">
        <f>'Anexa nr.4 Precizat 2017'!M29-'Tab1 Anexa5 Precizat 2017 '!M40</f>
        <v>10217.200000000001</v>
      </c>
    </row>
    <row r="30" spans="1:13" ht="15.75">
      <c r="A30" s="466" t="s">
        <v>125</v>
      </c>
      <c r="B30" s="467">
        <f t="shared" si="0"/>
        <v>8467.6</v>
      </c>
      <c r="C30" s="468"/>
      <c r="D30" s="468"/>
      <c r="E30" s="469"/>
      <c r="F30" s="468"/>
      <c r="G30" s="468">
        <f>'Anexa nr.4 Precizat 2017'!G30-'Tab1 Anexa5 Precizat 2017 '!H44</f>
        <v>8467.6</v>
      </c>
      <c r="H30" s="467">
        <f t="shared" si="1"/>
        <v>0</v>
      </c>
      <c r="I30" s="468"/>
      <c r="J30" s="468"/>
      <c r="K30" s="468"/>
      <c r="L30" s="468"/>
      <c r="M30" s="468"/>
    </row>
    <row r="31" spans="1:13" ht="15.75">
      <c r="A31" s="466" t="s">
        <v>126</v>
      </c>
      <c r="B31" s="467">
        <f t="shared" si="0"/>
        <v>6628</v>
      </c>
      <c r="C31" s="468"/>
      <c r="D31" s="468"/>
      <c r="E31" s="469"/>
      <c r="F31" s="468"/>
      <c r="G31" s="468">
        <f>'Anexa nr.4 Precizat 2017'!G31</f>
        <v>6628</v>
      </c>
      <c r="H31" s="467">
        <f t="shared" si="1"/>
        <v>864.4</v>
      </c>
      <c r="I31" s="468"/>
      <c r="J31" s="468"/>
      <c r="K31" s="468"/>
      <c r="L31" s="468"/>
      <c r="M31" s="468">
        <f>'Anexa nr.4 Precizat 2017'!M31</f>
        <v>864.4</v>
      </c>
    </row>
    <row r="32" spans="1:13" ht="31.5">
      <c r="A32" s="466" t="s">
        <v>127</v>
      </c>
      <c r="B32" s="473">
        <f t="shared" si="0"/>
        <v>10856.8</v>
      </c>
      <c r="C32" s="474"/>
      <c r="D32" s="468"/>
      <c r="E32" s="474"/>
      <c r="F32" s="468">
        <v>10856.8</v>
      </c>
      <c r="G32" s="468"/>
      <c r="H32" s="473">
        <f t="shared" si="1"/>
        <v>11831.4</v>
      </c>
      <c r="I32" s="468"/>
      <c r="J32" s="468"/>
      <c r="K32" s="468"/>
      <c r="L32" s="468">
        <f>'Anexa nr.4 Precizat 2017'!L32-'Tab1 Anexa5 Precizat 2017 '!K48</f>
        <v>11831.4</v>
      </c>
      <c r="M32" s="468"/>
    </row>
    <row r="33" spans="1:13" ht="15.75">
      <c r="A33" s="466" t="s">
        <v>128</v>
      </c>
      <c r="B33" s="467">
        <f t="shared" si="0"/>
        <v>1333.8999999999999</v>
      </c>
      <c r="C33" s="469"/>
      <c r="D33" s="468"/>
      <c r="E33" s="469"/>
      <c r="F33" s="468">
        <v>1275.3</v>
      </c>
      <c r="G33" s="468">
        <v>58.6</v>
      </c>
      <c r="H33" s="467">
        <f t="shared" si="1"/>
        <v>0</v>
      </c>
      <c r="I33" s="468"/>
      <c r="J33" s="468"/>
      <c r="K33" s="468"/>
      <c r="L33" s="468"/>
      <c r="M33" s="468"/>
    </row>
    <row r="34" spans="1:13" ht="31.5">
      <c r="A34" s="476" t="s">
        <v>310</v>
      </c>
      <c r="B34" s="467">
        <f t="shared" si="0"/>
        <v>0</v>
      </c>
      <c r="C34" s="468"/>
      <c r="D34" s="468"/>
      <c r="E34" s="469"/>
      <c r="F34" s="468"/>
      <c r="G34" s="468"/>
      <c r="H34" s="473">
        <f>SUM(I34:M34)</f>
        <v>1844.8</v>
      </c>
      <c r="I34" s="468"/>
      <c r="J34" s="468"/>
      <c r="K34" s="468"/>
      <c r="L34" s="468"/>
      <c r="M34" s="468">
        <v>1844.8</v>
      </c>
    </row>
    <row r="35" spans="1:13" s="88" customFormat="1" ht="13.5" customHeight="1">
      <c r="A35" s="88" t="s">
        <v>129</v>
      </c>
      <c r="B35" s="89" t="e">
        <f>#REF!+#REF!</f>
        <v>#REF!</v>
      </c>
      <c r="H35" s="90"/>
    </row>
  </sheetData>
  <mergeCells count="14">
    <mergeCell ref="I7:M7"/>
    <mergeCell ref="C8:G8"/>
    <mergeCell ref="C9:G9"/>
    <mergeCell ref="I9:M9"/>
    <mergeCell ref="K1:M1"/>
    <mergeCell ref="A2:M2"/>
    <mergeCell ref="A3:M3"/>
    <mergeCell ref="A4:M4"/>
    <mergeCell ref="A6:A10"/>
    <mergeCell ref="B6:B10"/>
    <mergeCell ref="C6:G6"/>
    <mergeCell ref="H6:H10"/>
    <mergeCell ref="I6:M6"/>
    <mergeCell ref="C7:G7"/>
  </mergeCells>
  <pageMargins left="0" right="0" top="0" bottom="0" header="0.19685039370078741" footer="0.19685039370078741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AG53"/>
  <sheetViews>
    <sheetView showZeros="0" tabSelected="1" zoomScale="75" zoomScaleNormal="75" workbookViewId="0">
      <selection activeCell="V25" sqref="V25"/>
    </sheetView>
  </sheetViews>
  <sheetFormatPr defaultColWidth="9.140625" defaultRowHeight="21.75" customHeight="1"/>
  <cols>
    <col min="1" max="1" width="48.85546875" style="91" customWidth="1"/>
    <col min="2" max="2" width="14" style="92" customWidth="1"/>
    <col min="3" max="3" width="14.7109375" style="91" customWidth="1"/>
    <col min="4" max="4" width="10.28515625" style="91" customWidth="1"/>
    <col min="5" max="5" width="15.28515625" style="91" customWidth="1"/>
    <col min="6" max="6" width="16.42578125" style="91" customWidth="1"/>
    <col min="7" max="7" width="16" style="91" customWidth="1"/>
    <col min="8" max="8" width="12.28515625" style="91" customWidth="1"/>
    <col min="9" max="9" width="9.5703125" style="91" hidden="1" customWidth="1"/>
    <col min="10" max="10" width="15.7109375" style="92" customWidth="1"/>
    <col min="11" max="11" width="16.7109375" style="91" customWidth="1"/>
    <col min="12" max="12" width="10.85546875" style="91" customWidth="1"/>
    <col min="13" max="13" width="16.28515625" style="91" hidden="1" customWidth="1"/>
    <col min="14" max="14" width="14.28515625" style="91" customWidth="1"/>
    <col min="15" max="15" width="9.5703125" style="91" hidden="1" customWidth="1"/>
    <col min="16" max="16" width="10.140625" style="91" hidden="1" customWidth="1"/>
    <col min="17" max="17" width="14.28515625" style="91" hidden="1" customWidth="1"/>
    <col min="18" max="18" width="10.85546875" style="91" customWidth="1"/>
    <col min="19" max="19" width="14.5703125" style="91" customWidth="1"/>
    <col min="20" max="16384" width="9.140625" style="91"/>
  </cols>
  <sheetData>
    <row r="1" spans="1:33" ht="23.25" customHeight="1">
      <c r="E1" s="526" t="s">
        <v>131</v>
      </c>
      <c r="F1" s="526"/>
      <c r="G1" s="461"/>
      <c r="R1" s="527" t="s">
        <v>306</v>
      </c>
      <c r="S1" s="527"/>
    </row>
    <row r="2" spans="1:33" ht="1.5" customHeight="1">
      <c r="H2" s="93"/>
      <c r="Q2" s="94"/>
    </row>
    <row r="3" spans="1:33" ht="30" customHeight="1">
      <c r="A3" s="528" t="s">
        <v>338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33" ht="22.5" hidden="1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O4" s="96" t="s">
        <v>36</v>
      </c>
      <c r="S4" s="97" t="s">
        <v>36</v>
      </c>
    </row>
    <row r="5" spans="1:33" ht="22.5" customHeight="1">
      <c r="A5" s="529" t="s">
        <v>88</v>
      </c>
      <c r="B5" s="530" t="s">
        <v>132</v>
      </c>
      <c r="C5" s="531" t="s">
        <v>133</v>
      </c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96"/>
      <c r="Q5" s="532" t="s">
        <v>134</v>
      </c>
      <c r="R5" s="532"/>
      <c r="S5" s="532"/>
    </row>
    <row r="6" spans="1:33" ht="33" customHeight="1">
      <c r="A6" s="529"/>
      <c r="B6" s="530"/>
      <c r="C6" s="532" t="s">
        <v>135</v>
      </c>
      <c r="D6" s="532"/>
      <c r="E6" s="532"/>
      <c r="F6" s="532"/>
      <c r="G6" s="532"/>
      <c r="H6" s="532"/>
      <c r="I6" s="532" t="s">
        <v>136</v>
      </c>
      <c r="J6" s="532"/>
      <c r="K6" s="532"/>
      <c r="L6" s="532"/>
      <c r="M6" s="532"/>
      <c r="N6" s="532"/>
      <c r="O6" s="532"/>
      <c r="P6" s="533"/>
      <c r="Q6" s="532"/>
      <c r="R6" s="532"/>
      <c r="S6" s="532"/>
    </row>
    <row r="7" spans="1:33" ht="15.75" hidden="1" customHeight="1">
      <c r="A7" s="529"/>
      <c r="B7" s="530"/>
      <c r="C7" s="98" t="s">
        <v>137</v>
      </c>
      <c r="D7" s="98" t="s">
        <v>138</v>
      </c>
      <c r="E7" s="98"/>
      <c r="F7" s="98"/>
      <c r="G7" s="98"/>
      <c r="H7" s="98" t="s">
        <v>139</v>
      </c>
      <c r="I7" s="98" t="s">
        <v>137</v>
      </c>
      <c r="J7" s="98" t="s">
        <v>138</v>
      </c>
      <c r="K7" s="98" t="s">
        <v>140</v>
      </c>
      <c r="L7" s="98"/>
      <c r="M7" s="98"/>
      <c r="N7" s="99" t="s">
        <v>89</v>
      </c>
      <c r="O7" s="100" t="s">
        <v>139</v>
      </c>
      <c r="P7" s="101" t="s">
        <v>89</v>
      </c>
      <c r="Q7" s="98" t="s">
        <v>137</v>
      </c>
      <c r="R7" s="98" t="s">
        <v>138</v>
      </c>
      <c r="S7" s="98" t="s">
        <v>141</v>
      </c>
    </row>
    <row r="8" spans="1:33" ht="15.75" hidden="1" customHeight="1">
      <c r="A8" s="529"/>
      <c r="B8" s="530"/>
      <c r="C8" s="102">
        <v>3</v>
      </c>
      <c r="D8" s="102">
        <v>4</v>
      </c>
      <c r="E8" s="102"/>
      <c r="F8" s="102"/>
      <c r="G8" s="102"/>
      <c r="H8" s="102">
        <v>6</v>
      </c>
      <c r="I8" s="102">
        <v>8</v>
      </c>
      <c r="J8" s="102">
        <v>9</v>
      </c>
      <c r="K8" s="102">
        <v>10</v>
      </c>
      <c r="L8" s="102"/>
      <c r="M8" s="102"/>
      <c r="N8" s="103">
        <v>11</v>
      </c>
      <c r="O8" s="104">
        <v>6</v>
      </c>
      <c r="P8" s="101">
        <v>7</v>
      </c>
      <c r="Q8" s="102">
        <v>17</v>
      </c>
      <c r="R8" s="102">
        <v>18</v>
      </c>
      <c r="S8" s="102">
        <v>19</v>
      </c>
    </row>
    <row r="9" spans="1:33" ht="114.75" customHeight="1">
      <c r="A9" s="529"/>
      <c r="B9" s="530"/>
      <c r="C9" s="108" t="s">
        <v>142</v>
      </c>
      <c r="D9" s="109" t="s">
        <v>143</v>
      </c>
      <c r="E9" s="105" t="s">
        <v>144</v>
      </c>
      <c r="F9" s="105" t="s">
        <v>145</v>
      </c>
      <c r="G9" s="105" t="s">
        <v>337</v>
      </c>
      <c r="H9" s="106" t="s">
        <v>89</v>
      </c>
      <c r="I9" s="107"/>
      <c r="J9" s="462" t="s">
        <v>142</v>
      </c>
      <c r="K9" s="108" t="s">
        <v>143</v>
      </c>
      <c r="L9" s="463" t="s">
        <v>144</v>
      </c>
      <c r="M9" s="105"/>
      <c r="N9" s="106" t="s">
        <v>89</v>
      </c>
      <c r="O9" s="107"/>
      <c r="P9" s="107"/>
      <c r="Q9" s="108" t="s">
        <v>142</v>
      </c>
      <c r="R9" s="109" t="s">
        <v>146</v>
      </c>
      <c r="S9" s="106" t="s">
        <v>89</v>
      </c>
    </row>
    <row r="10" spans="1:33" ht="17.25" hidden="1" customHeight="1">
      <c r="A10" s="110"/>
      <c r="B10" s="530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>
        <f>I10+J10+K10</f>
        <v>0</v>
      </c>
      <c r="O10" s="113"/>
      <c r="P10" s="114"/>
      <c r="Q10" s="111"/>
      <c r="R10" s="111"/>
      <c r="S10" s="111"/>
    </row>
    <row r="11" spans="1:33" ht="17.25" customHeight="1" thickBot="1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  <c r="H11" s="115">
        <v>8</v>
      </c>
      <c r="I11" s="115">
        <v>9</v>
      </c>
      <c r="J11" s="115">
        <v>9</v>
      </c>
      <c r="K11" s="115">
        <v>10</v>
      </c>
      <c r="L11" s="115">
        <v>11</v>
      </c>
      <c r="M11" s="115">
        <v>13</v>
      </c>
      <c r="N11" s="115">
        <v>12</v>
      </c>
      <c r="O11" s="115">
        <v>15</v>
      </c>
      <c r="P11" s="115">
        <v>16</v>
      </c>
      <c r="Q11" s="115">
        <v>17</v>
      </c>
      <c r="R11" s="115">
        <v>13</v>
      </c>
      <c r="S11" s="115">
        <v>14</v>
      </c>
    </row>
    <row r="12" spans="1:33" ht="29.25" hidden="1" customHeight="1">
      <c r="A12" s="116"/>
      <c r="B12" s="116">
        <f>73957.5/63540.9</f>
        <v>1.1639353550233</v>
      </c>
      <c r="C12" s="117"/>
      <c r="D12" s="117"/>
      <c r="E12" s="117"/>
      <c r="F12" s="117"/>
      <c r="G12" s="117"/>
      <c r="H12" s="117"/>
      <c r="I12" s="118"/>
      <c r="J12" s="117"/>
      <c r="K12" s="117"/>
      <c r="L12" s="117"/>
      <c r="M12" s="117"/>
      <c r="N12" s="119"/>
      <c r="O12" s="120"/>
      <c r="P12" s="121"/>
      <c r="Q12" s="117"/>
      <c r="R12" s="117"/>
      <c r="S12" s="117"/>
    </row>
    <row r="13" spans="1:33" s="128" customFormat="1" ht="24.75" customHeight="1" thickBot="1">
      <c r="A13" s="122" t="s">
        <v>147</v>
      </c>
      <c r="B13" s="123">
        <f t="shared" ref="B13:Q13" si="0">B15+B39</f>
        <v>24267.300000000003</v>
      </c>
      <c r="C13" s="123">
        <f t="shared" si="0"/>
        <v>4052.2</v>
      </c>
      <c r="D13" s="123">
        <f t="shared" si="0"/>
        <v>8644.7999999999993</v>
      </c>
      <c r="E13" s="123">
        <f t="shared" si="0"/>
        <v>2</v>
      </c>
      <c r="F13" s="123">
        <f t="shared" si="0"/>
        <v>191.2</v>
      </c>
      <c r="G13" s="123">
        <f t="shared" si="0"/>
        <v>175.4</v>
      </c>
      <c r="H13" s="123">
        <f t="shared" si="0"/>
        <v>13065.6</v>
      </c>
      <c r="I13" s="123">
        <f t="shared" si="0"/>
        <v>0</v>
      </c>
      <c r="J13" s="123">
        <f t="shared" si="0"/>
        <v>5922.2000000000007</v>
      </c>
      <c r="K13" s="123">
        <f t="shared" si="0"/>
        <v>4804.7</v>
      </c>
      <c r="L13" s="123">
        <f t="shared" si="0"/>
        <v>68.8</v>
      </c>
      <c r="M13" s="123">
        <f t="shared" si="0"/>
        <v>0</v>
      </c>
      <c r="N13" s="123">
        <f t="shared" si="0"/>
        <v>10795.7</v>
      </c>
      <c r="O13" s="123">
        <f t="shared" si="0"/>
        <v>0</v>
      </c>
      <c r="P13" s="124">
        <f t="shared" si="0"/>
        <v>0</v>
      </c>
      <c r="Q13" s="125">
        <f t="shared" si="0"/>
        <v>0</v>
      </c>
      <c r="R13" s="126">
        <v>406</v>
      </c>
      <c r="S13" s="123">
        <v>406</v>
      </c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</row>
    <row r="14" spans="1:33" ht="17.25" hidden="1" customHeight="1">
      <c r="A14" s="129" t="s">
        <v>148</v>
      </c>
      <c r="B14" s="123" t="e">
        <f t="shared" ref="B14:B38" si="1">H14+N14+S14</f>
        <v>#REF!</v>
      </c>
      <c r="C14" s="130"/>
      <c r="D14" s="130"/>
      <c r="E14" s="130"/>
      <c r="F14" s="130"/>
      <c r="G14" s="130"/>
      <c r="H14" s="130" t="e">
        <f>C14+D14+#REF!</f>
        <v>#REF!</v>
      </c>
      <c r="I14" s="130"/>
      <c r="J14" s="130"/>
      <c r="K14" s="130"/>
      <c r="L14" s="130"/>
      <c r="M14" s="130"/>
      <c r="N14" s="131">
        <f>J14+K14</f>
        <v>0</v>
      </c>
      <c r="O14" s="132"/>
      <c r="P14" s="133"/>
      <c r="Q14" s="130"/>
      <c r="R14" s="130"/>
      <c r="S14" s="130">
        <f>Q14+R14</f>
        <v>0</v>
      </c>
    </row>
    <row r="15" spans="1:33" s="138" customFormat="1" ht="21" customHeight="1">
      <c r="A15" s="134" t="s">
        <v>149</v>
      </c>
      <c r="B15" s="135">
        <f t="shared" si="1"/>
        <v>23861.300000000003</v>
      </c>
      <c r="C15" s="136">
        <f>SUM(C16:C38)</f>
        <v>4052.2</v>
      </c>
      <c r="D15" s="136">
        <f t="shared" ref="D15:R15" si="2">SUM(D16:D38)</f>
        <v>8644.7999999999993</v>
      </c>
      <c r="E15" s="136">
        <f t="shared" si="2"/>
        <v>2</v>
      </c>
      <c r="F15" s="136">
        <f t="shared" si="2"/>
        <v>191.2</v>
      </c>
      <c r="G15" s="136">
        <f t="shared" si="2"/>
        <v>175.4</v>
      </c>
      <c r="H15" s="136">
        <f>C15+D15+E15+F15+G15</f>
        <v>13065.6</v>
      </c>
      <c r="I15" s="136">
        <f t="shared" si="2"/>
        <v>0</v>
      </c>
      <c r="J15" s="136">
        <f t="shared" si="2"/>
        <v>5922.2000000000007</v>
      </c>
      <c r="K15" s="136">
        <f t="shared" si="2"/>
        <v>4804.7</v>
      </c>
      <c r="L15" s="136">
        <f t="shared" si="2"/>
        <v>68.8</v>
      </c>
      <c r="M15" s="136">
        <f t="shared" si="2"/>
        <v>0</v>
      </c>
      <c r="N15" s="136">
        <f>J15+K15+M15+L15</f>
        <v>10795.7</v>
      </c>
      <c r="O15" s="137">
        <f t="shared" si="2"/>
        <v>0</v>
      </c>
      <c r="P15" s="137">
        <f t="shared" si="2"/>
        <v>0</v>
      </c>
      <c r="Q15" s="137">
        <f t="shared" si="2"/>
        <v>0</v>
      </c>
      <c r="R15" s="137">
        <f t="shared" si="2"/>
        <v>0</v>
      </c>
      <c r="S15" s="137"/>
    </row>
    <row r="16" spans="1:33" s="138" customFormat="1" ht="39" customHeight="1">
      <c r="A16" s="139" t="s">
        <v>150</v>
      </c>
      <c r="B16" s="140">
        <f t="shared" si="1"/>
        <v>4130.6000000000004</v>
      </c>
      <c r="C16" s="141">
        <v>80.599999999999994</v>
      </c>
      <c r="D16" s="141">
        <v>4050</v>
      </c>
      <c r="E16" s="141"/>
      <c r="F16" s="141"/>
      <c r="G16" s="141"/>
      <c r="H16" s="140">
        <f>C16+D16</f>
        <v>4130.6000000000004</v>
      </c>
      <c r="I16" s="141"/>
      <c r="J16" s="141"/>
      <c r="K16" s="141"/>
      <c r="L16" s="141"/>
      <c r="M16" s="141"/>
      <c r="N16" s="140">
        <f>J16+K16</f>
        <v>0</v>
      </c>
      <c r="O16" s="141"/>
      <c r="P16" s="140"/>
      <c r="Q16" s="141"/>
      <c r="R16" s="141"/>
      <c r="S16" s="141"/>
    </row>
    <row r="17" spans="1:19" s="138" customFormat="1" ht="24" customHeight="1">
      <c r="A17" s="142" t="s">
        <v>151</v>
      </c>
      <c r="B17" s="140">
        <f t="shared" si="1"/>
        <v>500</v>
      </c>
      <c r="C17" s="141">
        <v>465.6</v>
      </c>
      <c r="D17" s="141">
        <v>34.4</v>
      </c>
      <c r="E17" s="141"/>
      <c r="F17" s="141"/>
      <c r="G17" s="141"/>
      <c r="H17" s="140">
        <f>C17+D17</f>
        <v>500</v>
      </c>
      <c r="I17" s="141"/>
      <c r="J17" s="141"/>
      <c r="K17" s="141"/>
      <c r="L17" s="141"/>
      <c r="M17" s="141"/>
      <c r="N17" s="140">
        <f t="shared" ref="N17:N40" si="3">J17+K17</f>
        <v>0</v>
      </c>
      <c r="O17" s="141"/>
      <c r="P17" s="140"/>
      <c r="Q17" s="141"/>
      <c r="R17" s="141"/>
      <c r="S17" s="141"/>
    </row>
    <row r="18" spans="1:19" s="138" customFormat="1" ht="24" customHeight="1">
      <c r="A18" s="524" t="s">
        <v>110</v>
      </c>
      <c r="B18" s="140">
        <f t="shared" si="1"/>
        <v>1991.9</v>
      </c>
      <c r="C18" s="141">
        <v>295.7</v>
      </c>
      <c r="D18" s="141">
        <f>998.5+165.5</f>
        <v>1164</v>
      </c>
      <c r="E18" s="141"/>
      <c r="F18" s="141"/>
      <c r="G18" s="141"/>
      <c r="H18" s="140">
        <f t="shared" ref="H18:H24" si="4">C18+D18</f>
        <v>1459.7</v>
      </c>
      <c r="I18" s="141"/>
      <c r="J18" s="141">
        <v>532.20000000000005</v>
      </c>
      <c r="K18" s="141"/>
      <c r="L18" s="141"/>
      <c r="M18" s="141"/>
      <c r="N18" s="140">
        <f t="shared" si="3"/>
        <v>532.20000000000005</v>
      </c>
      <c r="O18" s="141"/>
      <c r="P18" s="140"/>
      <c r="Q18" s="141"/>
      <c r="R18" s="141"/>
      <c r="S18" s="141"/>
    </row>
    <row r="19" spans="1:19" s="138" customFormat="1" ht="23.25" hidden="1" customHeight="1">
      <c r="A19" s="525"/>
      <c r="B19" s="140">
        <f t="shared" si="1"/>
        <v>0</v>
      </c>
      <c r="C19" s="141"/>
      <c r="D19" s="141"/>
      <c r="E19" s="141"/>
      <c r="F19" s="141"/>
      <c r="G19" s="141"/>
      <c r="H19" s="140">
        <f t="shared" si="4"/>
        <v>0</v>
      </c>
      <c r="I19" s="141"/>
      <c r="J19" s="141"/>
      <c r="K19" s="141"/>
      <c r="L19" s="141"/>
      <c r="M19" s="141"/>
      <c r="N19" s="140">
        <f t="shared" si="3"/>
        <v>0</v>
      </c>
      <c r="O19" s="141"/>
      <c r="P19" s="140"/>
      <c r="Q19" s="141"/>
      <c r="R19" s="141"/>
      <c r="S19" s="141"/>
    </row>
    <row r="20" spans="1:19" s="138" customFormat="1" ht="23.25" customHeight="1">
      <c r="A20" s="139" t="s">
        <v>111</v>
      </c>
      <c r="B20" s="140">
        <f t="shared" si="1"/>
        <v>194.7</v>
      </c>
      <c r="C20" s="141">
        <v>81.3</v>
      </c>
      <c r="D20" s="141">
        <f>107.4+6</f>
        <v>113.4</v>
      </c>
      <c r="E20" s="141"/>
      <c r="F20" s="141"/>
      <c r="G20" s="141"/>
      <c r="H20" s="140">
        <f t="shared" si="4"/>
        <v>194.7</v>
      </c>
      <c r="I20" s="141"/>
      <c r="J20" s="141"/>
      <c r="K20" s="141"/>
      <c r="L20" s="141"/>
      <c r="M20" s="141"/>
      <c r="N20" s="140">
        <f t="shared" si="3"/>
        <v>0</v>
      </c>
      <c r="O20" s="141"/>
      <c r="P20" s="140"/>
      <c r="Q20" s="141"/>
      <c r="R20" s="141"/>
      <c r="S20" s="141"/>
    </row>
    <row r="21" spans="1:19" s="138" customFormat="1" ht="24" customHeight="1">
      <c r="A21" s="524" t="s">
        <v>112</v>
      </c>
      <c r="B21" s="140">
        <f t="shared" si="1"/>
        <v>1213.0999999999999</v>
      </c>
      <c r="C21" s="141"/>
      <c r="D21" s="141"/>
      <c r="E21" s="141"/>
      <c r="F21" s="141"/>
      <c r="G21" s="141"/>
      <c r="H21" s="140">
        <f t="shared" si="4"/>
        <v>0</v>
      </c>
      <c r="I21" s="141"/>
      <c r="J21" s="141">
        <v>977.8</v>
      </c>
      <c r="K21" s="141">
        <v>222.2</v>
      </c>
      <c r="L21" s="141">
        <v>13.1</v>
      </c>
      <c r="M21" s="141"/>
      <c r="N21" s="140">
        <f>J21+K21+L21</f>
        <v>1213.0999999999999</v>
      </c>
      <c r="O21" s="141"/>
      <c r="P21" s="140"/>
      <c r="Q21" s="141"/>
      <c r="R21" s="141"/>
      <c r="S21" s="141"/>
    </row>
    <row r="22" spans="1:19" s="138" customFormat="1" ht="29.25" hidden="1" customHeight="1">
      <c r="A22" s="525"/>
      <c r="B22" s="140">
        <f t="shared" si="1"/>
        <v>0</v>
      </c>
      <c r="C22" s="141"/>
      <c r="D22" s="141"/>
      <c r="E22" s="141"/>
      <c r="F22" s="141"/>
      <c r="G22" s="141"/>
      <c r="H22" s="140">
        <f t="shared" si="4"/>
        <v>0</v>
      </c>
      <c r="I22" s="141"/>
      <c r="J22" s="141"/>
      <c r="K22" s="141"/>
      <c r="L22" s="141"/>
      <c r="M22" s="141"/>
      <c r="N22" s="140">
        <f t="shared" ref="N22:N38" si="5">J22+K22+L22</f>
        <v>0</v>
      </c>
      <c r="O22" s="141"/>
      <c r="P22" s="140"/>
      <c r="Q22" s="141"/>
      <c r="R22" s="141"/>
      <c r="S22" s="141"/>
    </row>
    <row r="23" spans="1:19" s="138" customFormat="1" ht="29.25" customHeight="1">
      <c r="A23" s="146" t="s">
        <v>113</v>
      </c>
      <c r="B23" s="140">
        <f t="shared" si="1"/>
        <v>128</v>
      </c>
      <c r="C23" s="141"/>
      <c r="D23" s="141"/>
      <c r="E23" s="141"/>
      <c r="F23" s="141"/>
      <c r="G23" s="141">
        <v>128</v>
      </c>
      <c r="H23" s="140">
        <f>C23+D23+G23</f>
        <v>128</v>
      </c>
      <c r="I23" s="141"/>
      <c r="J23" s="141"/>
      <c r="K23" s="141"/>
      <c r="L23" s="141"/>
      <c r="M23" s="141"/>
      <c r="N23" s="140"/>
      <c r="O23" s="141"/>
      <c r="P23" s="140"/>
      <c r="Q23" s="141"/>
      <c r="R23" s="141"/>
      <c r="S23" s="141"/>
    </row>
    <row r="24" spans="1:19" s="138" customFormat="1" ht="24" customHeight="1">
      <c r="A24" s="139" t="s">
        <v>114</v>
      </c>
      <c r="B24" s="140">
        <f t="shared" si="1"/>
        <v>1723.2</v>
      </c>
      <c r="C24" s="141"/>
      <c r="D24" s="141"/>
      <c r="E24" s="141"/>
      <c r="F24" s="141"/>
      <c r="G24" s="141"/>
      <c r="H24" s="140">
        <f t="shared" si="4"/>
        <v>0</v>
      </c>
      <c r="I24" s="141"/>
      <c r="J24" s="141">
        <v>423.2</v>
      </c>
      <c r="K24" s="141">
        <f>750+300+250</f>
        <v>1300</v>
      </c>
      <c r="L24" s="141"/>
      <c r="M24" s="141"/>
      <c r="N24" s="140">
        <f t="shared" si="5"/>
        <v>1723.2</v>
      </c>
      <c r="O24" s="141"/>
      <c r="P24" s="140"/>
      <c r="Q24" s="141"/>
      <c r="R24" s="141"/>
      <c r="S24" s="141"/>
    </row>
    <row r="25" spans="1:19" s="138" customFormat="1" ht="24" customHeight="1">
      <c r="A25" s="524" t="s">
        <v>152</v>
      </c>
      <c r="B25" s="140">
        <f t="shared" si="1"/>
        <v>210</v>
      </c>
      <c r="C25" s="141"/>
      <c r="D25" s="141"/>
      <c r="E25" s="141"/>
      <c r="F25" s="141"/>
      <c r="G25" s="141"/>
      <c r="H25" s="140">
        <f t="shared" ref="H25:H33" si="6">C25+D25</f>
        <v>0</v>
      </c>
      <c r="I25" s="141"/>
      <c r="J25" s="141">
        <v>50</v>
      </c>
      <c r="K25" s="141">
        <v>160</v>
      </c>
      <c r="L25" s="141"/>
      <c r="M25" s="141"/>
      <c r="N25" s="140">
        <f t="shared" si="5"/>
        <v>210</v>
      </c>
      <c r="O25" s="141"/>
      <c r="P25" s="140"/>
      <c r="Q25" s="141"/>
      <c r="R25" s="141"/>
      <c r="S25" s="141"/>
    </row>
    <row r="26" spans="1:19" s="138" customFormat="1" ht="24" hidden="1" customHeight="1">
      <c r="A26" s="525"/>
      <c r="B26" s="140"/>
      <c r="C26" s="141"/>
      <c r="D26" s="141"/>
      <c r="E26" s="141"/>
      <c r="F26" s="141"/>
      <c r="G26" s="141"/>
      <c r="H26" s="140"/>
      <c r="I26" s="141"/>
      <c r="J26" s="141"/>
      <c r="K26" s="141"/>
      <c r="L26" s="141"/>
      <c r="M26" s="141"/>
      <c r="N26" s="140">
        <f t="shared" si="5"/>
        <v>0</v>
      </c>
      <c r="O26" s="141"/>
      <c r="P26" s="140"/>
      <c r="Q26" s="141"/>
      <c r="R26" s="141"/>
      <c r="S26" s="141"/>
    </row>
    <row r="27" spans="1:19" s="138" customFormat="1" ht="24" customHeight="1">
      <c r="A27" s="139" t="s">
        <v>116</v>
      </c>
      <c r="B27" s="140">
        <f t="shared" si="1"/>
        <v>2540</v>
      </c>
      <c r="C27" s="141">
        <v>330</v>
      </c>
      <c r="D27" s="141"/>
      <c r="E27" s="141"/>
      <c r="F27" s="141"/>
      <c r="G27" s="141"/>
      <c r="H27" s="140">
        <f t="shared" si="6"/>
        <v>330</v>
      </c>
      <c r="I27" s="141"/>
      <c r="J27" s="141">
        <v>410</v>
      </c>
      <c r="K27" s="141">
        <v>1800</v>
      </c>
      <c r="L27" s="141"/>
      <c r="M27" s="141"/>
      <c r="N27" s="140">
        <f t="shared" si="5"/>
        <v>2210</v>
      </c>
      <c r="O27" s="141"/>
      <c r="P27" s="140"/>
      <c r="Q27" s="141"/>
      <c r="R27" s="141"/>
      <c r="S27" s="141"/>
    </row>
    <row r="28" spans="1:19" s="138" customFormat="1" ht="24" customHeight="1">
      <c r="A28" s="139" t="s">
        <v>117</v>
      </c>
      <c r="B28" s="140">
        <f t="shared" si="1"/>
        <v>539.80000000000007</v>
      </c>
      <c r="C28" s="141"/>
      <c r="D28" s="141"/>
      <c r="E28" s="141"/>
      <c r="F28" s="141"/>
      <c r="G28" s="141"/>
      <c r="H28" s="140">
        <f t="shared" si="6"/>
        <v>0</v>
      </c>
      <c r="I28" s="141"/>
      <c r="J28" s="141">
        <f>190+294.1</f>
        <v>484.1</v>
      </c>
      <c r="K28" s="141"/>
      <c r="L28" s="141">
        <v>55.7</v>
      </c>
      <c r="M28" s="141"/>
      <c r="N28" s="140">
        <f t="shared" si="5"/>
        <v>539.80000000000007</v>
      </c>
      <c r="O28" s="141"/>
      <c r="P28" s="140"/>
      <c r="Q28" s="141"/>
      <c r="R28" s="141"/>
      <c r="S28" s="141"/>
    </row>
    <row r="29" spans="1:19" s="145" customFormat="1" ht="24" customHeight="1">
      <c r="A29" s="139" t="s">
        <v>118</v>
      </c>
      <c r="B29" s="140">
        <f t="shared" si="1"/>
        <v>273.8</v>
      </c>
      <c r="C29" s="143"/>
      <c r="D29" s="143"/>
      <c r="E29" s="143"/>
      <c r="F29" s="143"/>
      <c r="G29" s="143"/>
      <c r="H29" s="140">
        <f t="shared" si="6"/>
        <v>0</v>
      </c>
      <c r="I29" s="143"/>
      <c r="J29" s="143">
        <f>393.8-120</f>
        <v>273.8</v>
      </c>
      <c r="K29" s="143"/>
      <c r="L29" s="143"/>
      <c r="M29" s="143"/>
      <c r="N29" s="140">
        <f t="shared" si="5"/>
        <v>273.8</v>
      </c>
      <c r="O29" s="143"/>
      <c r="P29" s="144"/>
      <c r="Q29" s="143"/>
      <c r="R29" s="143"/>
      <c r="S29" s="141"/>
    </row>
    <row r="30" spans="1:19" s="145" customFormat="1" ht="36.75" customHeight="1">
      <c r="A30" s="146" t="s">
        <v>120</v>
      </c>
      <c r="B30" s="140">
        <f t="shared" si="1"/>
        <v>891.3</v>
      </c>
      <c r="C30" s="143"/>
      <c r="D30" s="143"/>
      <c r="E30" s="143"/>
      <c r="F30" s="143"/>
      <c r="G30" s="143"/>
      <c r="H30" s="140">
        <f t="shared" si="6"/>
        <v>0</v>
      </c>
      <c r="I30" s="143"/>
      <c r="J30" s="143">
        <v>248.8</v>
      </c>
      <c r="K30" s="143">
        <v>642.5</v>
      </c>
      <c r="L30" s="143"/>
      <c r="M30" s="143"/>
      <c r="N30" s="140">
        <f t="shared" si="5"/>
        <v>891.3</v>
      </c>
      <c r="O30" s="143"/>
      <c r="P30" s="144"/>
      <c r="Q30" s="143"/>
      <c r="R30" s="143"/>
      <c r="S30" s="141"/>
    </row>
    <row r="31" spans="1:19" s="145" customFormat="1" ht="24" customHeight="1">
      <c r="A31" s="139" t="s">
        <v>153</v>
      </c>
      <c r="B31" s="140">
        <f t="shared" si="1"/>
        <v>369</v>
      </c>
      <c r="C31" s="143"/>
      <c r="D31" s="143"/>
      <c r="E31" s="143"/>
      <c r="F31" s="143"/>
      <c r="G31" s="143"/>
      <c r="H31" s="140">
        <f t="shared" si="6"/>
        <v>0</v>
      </c>
      <c r="I31" s="143"/>
      <c r="J31" s="143">
        <v>369</v>
      </c>
      <c r="K31" s="143"/>
      <c r="L31" s="143"/>
      <c r="M31" s="143"/>
      <c r="N31" s="140">
        <f t="shared" si="5"/>
        <v>369</v>
      </c>
      <c r="O31" s="143"/>
      <c r="P31" s="144"/>
      <c r="Q31" s="143"/>
      <c r="R31" s="143"/>
      <c r="S31" s="141"/>
    </row>
    <row r="32" spans="1:19" s="138" customFormat="1" ht="24" customHeight="1">
      <c r="A32" s="147" t="s">
        <v>122</v>
      </c>
      <c r="B32" s="140">
        <f t="shared" si="1"/>
        <v>100</v>
      </c>
      <c r="C32" s="141"/>
      <c r="D32" s="141"/>
      <c r="E32" s="141"/>
      <c r="F32" s="141"/>
      <c r="G32" s="141"/>
      <c r="H32" s="140">
        <f t="shared" si="6"/>
        <v>0</v>
      </c>
      <c r="I32" s="141"/>
      <c r="J32" s="141">
        <v>100</v>
      </c>
      <c r="K32" s="141"/>
      <c r="L32" s="141"/>
      <c r="M32" s="141"/>
      <c r="N32" s="140">
        <f t="shared" si="5"/>
        <v>100</v>
      </c>
      <c r="O32" s="141"/>
      <c r="P32" s="140"/>
      <c r="Q32" s="141"/>
      <c r="R32" s="141"/>
      <c r="S32" s="141"/>
    </row>
    <row r="33" spans="1:19" s="138" customFormat="1" ht="27" customHeight="1">
      <c r="A33" s="139" t="s">
        <v>154</v>
      </c>
      <c r="B33" s="140">
        <f t="shared" si="1"/>
        <v>762</v>
      </c>
      <c r="C33" s="148">
        <v>762</v>
      </c>
      <c r="D33" s="143"/>
      <c r="E33" s="141"/>
      <c r="F33" s="141"/>
      <c r="G33" s="141"/>
      <c r="H33" s="140">
        <f t="shared" si="6"/>
        <v>762</v>
      </c>
      <c r="I33" s="141"/>
      <c r="J33" s="141"/>
      <c r="K33" s="141"/>
      <c r="L33" s="141"/>
      <c r="M33" s="141"/>
      <c r="N33" s="140">
        <f t="shared" si="5"/>
        <v>0</v>
      </c>
      <c r="O33" s="141"/>
      <c r="P33" s="140"/>
      <c r="Q33" s="141"/>
      <c r="R33" s="141"/>
      <c r="S33" s="141"/>
    </row>
    <row r="34" spans="1:19" s="138" customFormat="1" ht="24" customHeight="1">
      <c r="A34" s="139" t="s">
        <v>124</v>
      </c>
      <c r="B34" s="140">
        <f t="shared" si="1"/>
        <v>703.3</v>
      </c>
      <c r="C34" s="141"/>
      <c r="D34" s="141"/>
      <c r="E34" s="141"/>
      <c r="F34" s="141"/>
      <c r="G34" s="141"/>
      <c r="H34" s="140">
        <f>C34+D34+F34+E34</f>
        <v>0</v>
      </c>
      <c r="I34" s="141"/>
      <c r="J34" s="141">
        <v>23.3</v>
      </c>
      <c r="K34" s="141">
        <f>400+280</f>
        <v>680</v>
      </c>
      <c r="L34" s="141"/>
      <c r="M34" s="141"/>
      <c r="N34" s="140">
        <f t="shared" si="5"/>
        <v>703.3</v>
      </c>
      <c r="O34" s="141"/>
      <c r="P34" s="140"/>
      <c r="Q34" s="141"/>
      <c r="R34" s="141"/>
      <c r="S34" s="141"/>
    </row>
    <row r="35" spans="1:19" s="138" customFormat="1" ht="24" customHeight="1">
      <c r="A35" s="146" t="s">
        <v>155</v>
      </c>
      <c r="B35" s="140">
        <f t="shared" si="1"/>
        <v>157</v>
      </c>
      <c r="C35" s="141">
        <v>5</v>
      </c>
      <c r="D35" s="141"/>
      <c r="E35" s="141">
        <f>5-3</f>
        <v>2</v>
      </c>
      <c r="F35" s="141">
        <v>150</v>
      </c>
      <c r="G35" s="141"/>
      <c r="H35" s="140">
        <f>C35+D35+E35+F35</f>
        <v>157</v>
      </c>
      <c r="I35" s="141"/>
      <c r="J35" s="141"/>
      <c r="K35" s="141"/>
      <c r="L35" s="141"/>
      <c r="M35" s="141"/>
      <c r="N35" s="140">
        <f t="shared" si="5"/>
        <v>0</v>
      </c>
      <c r="O35" s="141"/>
      <c r="P35" s="140"/>
      <c r="Q35" s="141"/>
      <c r="R35" s="141"/>
      <c r="S35" s="141"/>
    </row>
    <row r="36" spans="1:19" s="138" customFormat="1" ht="42" customHeight="1">
      <c r="A36" s="524" t="s">
        <v>156</v>
      </c>
      <c r="B36" s="140">
        <f t="shared" si="1"/>
        <v>160</v>
      </c>
      <c r="C36" s="141">
        <v>10</v>
      </c>
      <c r="D36" s="141">
        <v>150</v>
      </c>
      <c r="E36" s="141"/>
      <c r="F36" s="141"/>
      <c r="G36" s="141"/>
      <c r="H36" s="140">
        <f t="shared" ref="H36:H43" si="7">C36+D36</f>
        <v>160</v>
      </c>
      <c r="I36" s="141"/>
      <c r="J36" s="141"/>
      <c r="K36" s="141"/>
      <c r="L36" s="141"/>
      <c r="M36" s="141"/>
      <c r="N36" s="140">
        <f t="shared" si="5"/>
        <v>0</v>
      </c>
      <c r="O36" s="141"/>
      <c r="P36" s="140"/>
      <c r="Q36" s="141"/>
      <c r="R36" s="141"/>
      <c r="S36" s="140"/>
    </row>
    <row r="37" spans="1:19" s="138" customFormat="1" ht="29.25" hidden="1" customHeight="1">
      <c r="A37" s="525"/>
      <c r="B37" s="140"/>
      <c r="C37" s="141"/>
      <c r="D37" s="141"/>
      <c r="E37" s="141"/>
      <c r="F37" s="141"/>
      <c r="G37" s="141"/>
      <c r="H37" s="140"/>
      <c r="I37" s="141"/>
      <c r="J37" s="141"/>
      <c r="K37" s="141"/>
      <c r="L37" s="141"/>
      <c r="M37" s="141"/>
      <c r="N37" s="140">
        <f t="shared" si="5"/>
        <v>0</v>
      </c>
      <c r="O37" s="141"/>
      <c r="P37" s="140"/>
      <c r="Q37" s="141"/>
      <c r="R37" s="141"/>
      <c r="S37" s="140"/>
    </row>
    <row r="38" spans="1:19" s="138" customFormat="1" ht="41.25" customHeight="1">
      <c r="A38" s="139" t="s">
        <v>127</v>
      </c>
      <c r="B38" s="140">
        <f t="shared" si="1"/>
        <v>7273.5999999999995</v>
      </c>
      <c r="C38" s="141">
        <v>2022</v>
      </c>
      <c r="D38" s="141">
        <f>4133-1000</f>
        <v>3133</v>
      </c>
      <c r="E38" s="141"/>
      <c r="F38" s="141">
        <v>41.2</v>
      </c>
      <c r="G38" s="141">
        <v>47.4</v>
      </c>
      <c r="H38" s="140">
        <f>C38+D38+F38+G38</f>
        <v>5243.5999999999995</v>
      </c>
      <c r="I38" s="141"/>
      <c r="J38" s="141">
        <f>1380+650</f>
        <v>2030</v>
      </c>
      <c r="K38" s="141"/>
      <c r="L38" s="141"/>
      <c r="M38" s="141"/>
      <c r="N38" s="140">
        <f t="shared" si="5"/>
        <v>2030</v>
      </c>
      <c r="O38" s="141"/>
      <c r="P38" s="140"/>
      <c r="Q38" s="141"/>
      <c r="R38" s="141"/>
      <c r="S38" s="141"/>
    </row>
    <row r="39" spans="1:19" s="138" customFormat="1" ht="21" customHeight="1">
      <c r="A39" s="149" t="s">
        <v>157</v>
      </c>
      <c r="B39" s="140">
        <v>406</v>
      </c>
      <c r="C39" s="141"/>
      <c r="D39" s="141"/>
      <c r="E39" s="141"/>
      <c r="F39" s="141"/>
      <c r="G39" s="141"/>
      <c r="H39" s="140">
        <f t="shared" si="7"/>
        <v>0</v>
      </c>
      <c r="I39" s="141"/>
      <c r="J39" s="141"/>
      <c r="K39" s="141"/>
      <c r="L39" s="141"/>
      <c r="M39" s="141"/>
      <c r="N39" s="140">
        <f t="shared" si="3"/>
        <v>0</v>
      </c>
      <c r="O39" s="141"/>
      <c r="P39" s="140"/>
      <c r="Q39" s="141"/>
      <c r="R39" s="140">
        <v>406</v>
      </c>
      <c r="S39" s="140">
        <f>R39</f>
        <v>406</v>
      </c>
    </row>
    <row r="40" spans="1:19" s="138" customFormat="1" ht="24" customHeight="1">
      <c r="A40" s="150" t="s">
        <v>158</v>
      </c>
      <c r="B40" s="140">
        <f>H40+N40+S40</f>
        <v>406</v>
      </c>
      <c r="C40" s="141"/>
      <c r="D40" s="141"/>
      <c r="E40" s="141"/>
      <c r="F40" s="141"/>
      <c r="G40" s="141"/>
      <c r="H40" s="140">
        <f t="shared" si="7"/>
        <v>0</v>
      </c>
      <c r="I40" s="141"/>
      <c r="J40" s="141"/>
      <c r="K40" s="141"/>
      <c r="L40" s="141"/>
      <c r="M40" s="141"/>
      <c r="N40" s="140">
        <f t="shared" si="3"/>
        <v>0</v>
      </c>
      <c r="O40" s="141"/>
      <c r="P40" s="140"/>
      <c r="Q40" s="141"/>
      <c r="R40" s="141">
        <v>406</v>
      </c>
      <c r="S40" s="141">
        <f>R40</f>
        <v>406</v>
      </c>
    </row>
    <row r="41" spans="1:19" ht="21" hidden="1" customHeight="1" thickBot="1">
      <c r="A41" s="151" t="s">
        <v>159</v>
      </c>
      <c r="B41" s="152">
        <f>H41+N41+S41</f>
        <v>0</v>
      </c>
      <c r="C41" s="153"/>
      <c r="D41" s="153"/>
      <c r="E41" s="153"/>
      <c r="F41" s="153"/>
      <c r="G41" s="153"/>
      <c r="H41" s="154">
        <f t="shared" si="7"/>
        <v>0</v>
      </c>
      <c r="I41" s="153"/>
      <c r="J41" s="153"/>
      <c r="K41" s="153"/>
      <c r="L41" s="153"/>
      <c r="M41" s="153"/>
      <c r="N41" s="153"/>
      <c r="O41" s="153"/>
      <c r="P41" s="155" t="e">
        <f>#REF!+#REF!</f>
        <v>#REF!</v>
      </c>
      <c r="Q41" s="153"/>
      <c r="R41" s="153"/>
      <c r="S41" s="153"/>
    </row>
    <row r="42" spans="1:19" ht="21" hidden="1" customHeight="1" thickBot="1">
      <c r="A42" s="156" t="s">
        <v>160</v>
      </c>
      <c r="B42" s="157">
        <f>H42+N42+S42</f>
        <v>0</v>
      </c>
      <c r="C42" s="158"/>
      <c r="D42" s="158"/>
      <c r="E42" s="158"/>
      <c r="F42" s="158"/>
      <c r="G42" s="158"/>
      <c r="H42" s="159">
        <f t="shared" si="7"/>
        <v>0</v>
      </c>
      <c r="I42" s="158"/>
      <c r="J42" s="158"/>
      <c r="K42" s="158"/>
      <c r="L42" s="158"/>
      <c r="M42" s="158"/>
      <c r="N42" s="158"/>
      <c r="O42" s="158"/>
      <c r="P42" s="160" t="e">
        <f>#REF!+#REF!</f>
        <v>#REF!</v>
      </c>
      <c r="Q42" s="158"/>
      <c r="R42" s="158"/>
      <c r="S42" s="158"/>
    </row>
    <row r="43" spans="1:19" s="162" customFormat="1" ht="18.75" hidden="1" customHeight="1">
      <c r="A43" s="161" t="s">
        <v>129</v>
      </c>
      <c r="B43" s="157">
        <f>H43+N43+S43</f>
        <v>0</v>
      </c>
      <c r="C43" s="158"/>
      <c r="D43" s="158"/>
      <c r="E43" s="158"/>
      <c r="F43" s="158"/>
      <c r="G43" s="158"/>
      <c r="H43" s="159">
        <f t="shared" si="7"/>
        <v>0</v>
      </c>
      <c r="I43" s="158"/>
      <c r="J43" s="158"/>
      <c r="K43" s="158"/>
      <c r="L43" s="158"/>
      <c r="M43" s="158"/>
      <c r="N43" s="158"/>
      <c r="O43" s="158"/>
      <c r="P43" s="160" t="e">
        <f>#REF!+#REF!</f>
        <v>#REF!</v>
      </c>
      <c r="Q43" s="158"/>
      <c r="R43" s="158"/>
      <c r="S43" s="158"/>
    </row>
    <row r="44" spans="1:19" s="162" customFormat="1" ht="18.75" customHeight="1">
      <c r="B44" s="163"/>
    </row>
    <row r="45" spans="1:19" s="162" customFormat="1" ht="13.5" customHeight="1">
      <c r="A45" s="162" t="s">
        <v>129</v>
      </c>
      <c r="B45" s="164"/>
    </row>
    <row r="46" spans="1:19" ht="21.75" customHeight="1">
      <c r="A46" s="165"/>
      <c r="B46" s="165"/>
      <c r="J46" s="91"/>
    </row>
    <row r="47" spans="1:19" ht="21.75" customHeight="1">
      <c r="J47" s="91"/>
    </row>
    <row r="48" spans="1:19" ht="21.75" customHeight="1">
      <c r="J48" s="91"/>
    </row>
    <row r="49" spans="10:10" ht="21.75" customHeight="1">
      <c r="J49" s="91"/>
    </row>
    <row r="50" spans="10:10" ht="21.75" customHeight="1">
      <c r="J50" s="91"/>
    </row>
    <row r="51" spans="10:10" ht="21.75" customHeight="1">
      <c r="J51" s="91"/>
    </row>
    <row r="52" spans="10:10" ht="21.75" customHeight="1">
      <c r="J52" s="91"/>
    </row>
    <row r="53" spans="10:10" ht="21.75" customHeight="1">
      <c r="J53" s="91"/>
    </row>
  </sheetData>
  <mergeCells count="14">
    <mergeCell ref="R1:S1"/>
    <mergeCell ref="A3:S3"/>
    <mergeCell ref="A5:A9"/>
    <mergeCell ref="B5:B10"/>
    <mergeCell ref="C5:N5"/>
    <mergeCell ref="Q5:S6"/>
    <mergeCell ref="C6:H6"/>
    <mergeCell ref="I6:N6"/>
    <mergeCell ref="O6:P6"/>
    <mergeCell ref="A18:A19"/>
    <mergeCell ref="A21:A22"/>
    <mergeCell ref="A25:A26"/>
    <mergeCell ref="A36:A37"/>
    <mergeCell ref="E1:F1"/>
  </mergeCells>
  <pageMargins left="0.39370078740157483" right="0" top="0" bottom="0" header="0.31496062992125984" footer="0.31496062992125984"/>
  <pageSetup paperSize="9" scale="6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H64"/>
  <sheetViews>
    <sheetView showZeros="0" zoomScale="75" zoomScaleNormal="75" workbookViewId="0">
      <selection activeCell="B17" sqref="B17"/>
    </sheetView>
  </sheetViews>
  <sheetFormatPr defaultColWidth="9.140625" defaultRowHeight="21.75" customHeight="1"/>
  <cols>
    <col min="1" max="1" width="51" style="91" customWidth="1"/>
    <col min="2" max="2" width="14" style="92" customWidth="1"/>
    <col min="3" max="3" width="12" style="91" customWidth="1"/>
    <col min="4" max="4" width="12.42578125" style="91" customWidth="1"/>
    <col min="5" max="5" width="10.5703125" style="91" customWidth="1"/>
    <col min="6" max="6" width="11.42578125" style="91" customWidth="1"/>
    <col min="7" max="7" width="11.85546875" style="91" customWidth="1"/>
    <col min="8" max="8" width="13.42578125" style="91" customWidth="1"/>
    <col min="9" max="9" width="9.5703125" style="91" hidden="1" customWidth="1"/>
    <col min="10" max="10" width="11" style="92" customWidth="1"/>
    <col min="11" max="11" width="11.85546875" style="91" customWidth="1"/>
    <col min="12" max="12" width="10.85546875" style="91" customWidth="1"/>
    <col min="13" max="13" width="10.5703125" style="91" customWidth="1"/>
    <col min="14" max="14" width="11.140625" style="91" customWidth="1"/>
    <col min="15" max="15" width="12.5703125" style="91" customWidth="1"/>
    <col min="16" max="16" width="9.5703125" style="91" hidden="1" customWidth="1"/>
    <col min="17" max="17" width="10.140625" style="91" hidden="1" customWidth="1"/>
    <col min="18" max="18" width="14.28515625" style="91" hidden="1" customWidth="1"/>
    <col min="19" max="19" width="11.28515625" style="91" customWidth="1"/>
    <col min="20" max="20" width="9.5703125" style="91" customWidth="1"/>
    <col min="21" max="16384" width="9.140625" style="91"/>
  </cols>
  <sheetData>
    <row r="1" spans="1:34" ht="53.25" customHeight="1">
      <c r="F1" s="526" t="s">
        <v>1</v>
      </c>
      <c r="G1" s="526"/>
      <c r="H1" s="526"/>
      <c r="N1" s="526" t="s">
        <v>307</v>
      </c>
      <c r="O1" s="526"/>
      <c r="P1" s="526"/>
      <c r="Q1" s="526"/>
      <c r="R1" s="526"/>
      <c r="S1" s="526"/>
      <c r="T1" s="526"/>
    </row>
    <row r="2" spans="1:34" ht="1.5" hidden="1" customHeight="1">
      <c r="H2" s="93"/>
      <c r="R2" s="94"/>
    </row>
    <row r="3" spans="1:34" ht="30" customHeight="1" thickBot="1">
      <c r="A3" s="528" t="s">
        <v>339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</row>
    <row r="4" spans="1:34" ht="22.5" hidden="1" customHeight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96" t="s">
        <v>36</v>
      </c>
      <c r="T4" s="97" t="s">
        <v>36</v>
      </c>
    </row>
    <row r="5" spans="1:34" ht="22.5" customHeight="1">
      <c r="A5" s="534" t="s">
        <v>88</v>
      </c>
      <c r="B5" s="536" t="s">
        <v>132</v>
      </c>
      <c r="C5" s="537" t="s">
        <v>133</v>
      </c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166"/>
      <c r="Q5" s="167"/>
      <c r="R5" s="538" t="s">
        <v>134</v>
      </c>
      <c r="S5" s="538"/>
      <c r="T5" s="539"/>
    </row>
    <row r="6" spans="1:34" ht="24" customHeight="1">
      <c r="A6" s="535"/>
      <c r="B6" s="530"/>
      <c r="C6" s="532" t="s">
        <v>135</v>
      </c>
      <c r="D6" s="532"/>
      <c r="E6" s="532"/>
      <c r="F6" s="532"/>
      <c r="G6" s="532"/>
      <c r="H6" s="532"/>
      <c r="I6" s="532" t="s">
        <v>136</v>
      </c>
      <c r="J6" s="532"/>
      <c r="K6" s="532"/>
      <c r="L6" s="532"/>
      <c r="M6" s="532"/>
      <c r="N6" s="532"/>
      <c r="O6" s="532"/>
      <c r="P6" s="532"/>
      <c r="Q6" s="533"/>
      <c r="R6" s="532"/>
      <c r="S6" s="532"/>
      <c r="T6" s="540"/>
    </row>
    <row r="7" spans="1:34" ht="15.75" hidden="1" customHeight="1">
      <c r="A7" s="535"/>
      <c r="B7" s="530"/>
      <c r="C7" s="98" t="s">
        <v>137</v>
      </c>
      <c r="D7" s="98" t="s">
        <v>138</v>
      </c>
      <c r="E7" s="98"/>
      <c r="F7" s="98"/>
      <c r="G7" s="98"/>
      <c r="H7" s="98" t="s">
        <v>139</v>
      </c>
      <c r="I7" s="98" t="s">
        <v>137</v>
      </c>
      <c r="J7" s="98" t="s">
        <v>138</v>
      </c>
      <c r="K7" s="98" t="s">
        <v>140</v>
      </c>
      <c r="L7" s="98"/>
      <c r="M7" s="98"/>
      <c r="N7" s="98"/>
      <c r="O7" s="99" t="s">
        <v>89</v>
      </c>
      <c r="P7" s="100" t="s">
        <v>139</v>
      </c>
      <c r="Q7" s="101" t="s">
        <v>89</v>
      </c>
      <c r="R7" s="98" t="s">
        <v>137</v>
      </c>
      <c r="S7" s="98" t="s">
        <v>138</v>
      </c>
      <c r="T7" s="168" t="s">
        <v>141</v>
      </c>
    </row>
    <row r="8" spans="1:34" ht="15.75" hidden="1" customHeight="1">
      <c r="A8" s="535"/>
      <c r="B8" s="530"/>
      <c r="C8" s="102">
        <v>3</v>
      </c>
      <c r="D8" s="102">
        <v>4</v>
      </c>
      <c r="E8" s="102"/>
      <c r="F8" s="102"/>
      <c r="G8" s="102"/>
      <c r="H8" s="102">
        <v>6</v>
      </c>
      <c r="I8" s="102">
        <v>8</v>
      </c>
      <c r="J8" s="102">
        <v>9</v>
      </c>
      <c r="K8" s="102">
        <v>10</v>
      </c>
      <c r="L8" s="102"/>
      <c r="M8" s="102"/>
      <c r="N8" s="102"/>
      <c r="O8" s="103">
        <v>11</v>
      </c>
      <c r="P8" s="104">
        <v>6</v>
      </c>
      <c r="Q8" s="101">
        <v>7</v>
      </c>
      <c r="R8" s="102">
        <v>17</v>
      </c>
      <c r="S8" s="102">
        <v>18</v>
      </c>
      <c r="T8" s="169">
        <v>19</v>
      </c>
    </row>
    <row r="9" spans="1:34" ht="90" customHeight="1">
      <c r="A9" s="535"/>
      <c r="B9" s="530"/>
      <c r="C9" s="170" t="s">
        <v>100</v>
      </c>
      <c r="D9" s="170" t="s">
        <v>103</v>
      </c>
      <c r="E9" s="171" t="s">
        <v>104</v>
      </c>
      <c r="F9" s="171" t="s">
        <v>161</v>
      </c>
      <c r="G9" s="171" t="s">
        <v>162</v>
      </c>
      <c r="H9" s="106" t="s">
        <v>89</v>
      </c>
      <c r="I9" s="107"/>
      <c r="J9" s="172">
        <v>5007</v>
      </c>
      <c r="K9" s="172">
        <v>5107</v>
      </c>
      <c r="L9" s="173">
        <v>5807</v>
      </c>
      <c r="M9" s="174" t="s">
        <v>109</v>
      </c>
      <c r="N9" s="174" t="s">
        <v>107</v>
      </c>
      <c r="O9" s="106" t="s">
        <v>89</v>
      </c>
      <c r="P9" s="107"/>
      <c r="Q9" s="107"/>
      <c r="R9" s="175" t="s">
        <v>142</v>
      </c>
      <c r="S9" s="172">
        <v>8806</v>
      </c>
      <c r="T9" s="176" t="s">
        <v>89</v>
      </c>
    </row>
    <row r="10" spans="1:34" ht="17.25" hidden="1" customHeight="1">
      <c r="A10" s="177"/>
      <c r="B10" s="530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9">
        <f>I10+J10+K10</f>
        <v>0</v>
      </c>
      <c r="P10" s="180"/>
      <c r="Q10" s="181"/>
      <c r="R10" s="178"/>
      <c r="S10" s="178"/>
      <c r="T10" s="182"/>
    </row>
    <row r="11" spans="1:34" ht="17.25" customHeight="1" thickBot="1">
      <c r="A11" s="183">
        <v>1</v>
      </c>
      <c r="B11" s="184">
        <v>2</v>
      </c>
      <c r="C11" s="185">
        <v>3</v>
      </c>
      <c r="D11" s="185">
        <v>4</v>
      </c>
      <c r="E11" s="185">
        <v>5</v>
      </c>
      <c r="F11" s="185">
        <v>6</v>
      </c>
      <c r="G11" s="185">
        <v>7</v>
      </c>
      <c r="H11" s="185">
        <v>8</v>
      </c>
      <c r="I11" s="185">
        <v>9</v>
      </c>
      <c r="J11" s="185">
        <v>9</v>
      </c>
      <c r="K11" s="185">
        <v>10</v>
      </c>
      <c r="L11" s="185">
        <v>11</v>
      </c>
      <c r="M11" s="185">
        <v>12</v>
      </c>
      <c r="N11" s="185">
        <v>13</v>
      </c>
      <c r="O11" s="185">
        <v>14</v>
      </c>
      <c r="P11" s="185">
        <v>16</v>
      </c>
      <c r="Q11" s="185">
        <v>17</v>
      </c>
      <c r="R11" s="185">
        <v>18</v>
      </c>
      <c r="S11" s="185">
        <v>15</v>
      </c>
      <c r="T11" s="186">
        <v>16</v>
      </c>
    </row>
    <row r="12" spans="1:34" ht="29.25" hidden="1" customHeight="1">
      <c r="A12" s="187"/>
      <c r="B12" s="188">
        <f>73957.5/63540.9</f>
        <v>1.1639353550233</v>
      </c>
      <c r="C12" s="189"/>
      <c r="D12" s="189"/>
      <c r="E12" s="189"/>
      <c r="F12" s="189"/>
      <c r="G12" s="189"/>
      <c r="H12" s="189"/>
      <c r="I12" s="190"/>
      <c r="J12" s="189"/>
      <c r="K12" s="189"/>
      <c r="L12" s="189"/>
      <c r="M12" s="189"/>
      <c r="N12" s="189"/>
      <c r="O12" s="191"/>
      <c r="P12" s="192"/>
      <c r="Q12" s="193"/>
      <c r="R12" s="189"/>
      <c r="S12" s="194"/>
      <c r="T12" s="195"/>
    </row>
    <row r="13" spans="1:34" s="128" customFormat="1" ht="24.75" customHeight="1" thickBot="1">
      <c r="A13" s="122" t="s">
        <v>147</v>
      </c>
      <c r="B13" s="123">
        <f>B15+B49</f>
        <v>24267.3</v>
      </c>
      <c r="C13" s="123">
        <f>C15</f>
        <v>1984.4</v>
      </c>
      <c r="D13" s="123">
        <f t="shared" ref="D13:O13" si="0">D15</f>
        <v>5243.5999999999995</v>
      </c>
      <c r="E13" s="123">
        <f t="shared" si="0"/>
        <v>1047</v>
      </c>
      <c r="F13" s="123">
        <f t="shared" si="0"/>
        <v>1000</v>
      </c>
      <c r="G13" s="123">
        <f t="shared" si="0"/>
        <v>3790.6</v>
      </c>
      <c r="H13" s="123">
        <f t="shared" si="0"/>
        <v>13065.599999999999</v>
      </c>
      <c r="I13" s="123">
        <f t="shared" si="0"/>
        <v>0</v>
      </c>
      <c r="J13" s="123">
        <f t="shared" si="0"/>
        <v>7212.6</v>
      </c>
      <c r="K13" s="123">
        <f t="shared" si="0"/>
        <v>2130</v>
      </c>
      <c r="L13" s="123">
        <f t="shared" si="0"/>
        <v>539.79999999999995</v>
      </c>
      <c r="M13" s="123">
        <f t="shared" si="0"/>
        <v>703.3</v>
      </c>
      <c r="N13" s="123">
        <f t="shared" si="0"/>
        <v>210</v>
      </c>
      <c r="O13" s="123">
        <f t="shared" si="0"/>
        <v>10795.7</v>
      </c>
      <c r="P13" s="123">
        <f>P15+P49</f>
        <v>0</v>
      </c>
      <c r="Q13" s="124">
        <f>Q15+Q49</f>
        <v>0</v>
      </c>
      <c r="R13" s="125">
        <f>R15+R49</f>
        <v>0</v>
      </c>
      <c r="S13" s="196">
        <v>406</v>
      </c>
      <c r="T13" s="197">
        <v>406</v>
      </c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</row>
    <row r="14" spans="1:34" ht="17.25" hidden="1" customHeight="1">
      <c r="A14" s="198" t="s">
        <v>148</v>
      </c>
      <c r="B14" s="123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1"/>
      <c r="P14" s="132"/>
      <c r="Q14" s="133"/>
      <c r="R14" s="130"/>
      <c r="S14" s="130"/>
      <c r="T14" s="199">
        <f>R14+S14</f>
        <v>0</v>
      </c>
    </row>
    <row r="15" spans="1:34" s="138" customFormat="1" ht="26.25" customHeight="1">
      <c r="A15" s="200" t="s">
        <v>149</v>
      </c>
      <c r="B15" s="135">
        <f>H15+O15+T15</f>
        <v>23861.3</v>
      </c>
      <c r="C15" s="136">
        <f>C17+C18+C19+C21+C22+C25+C26+C28+C30+C31+C32+C34+C35+C36+C37+C38+C39+C40+C42+C44+C46+C48+C49+C51</f>
        <v>1984.4</v>
      </c>
      <c r="D15" s="136">
        <f t="shared" ref="D15:R15" si="1">D17+D18+D19+D22+D25+D26+D28+D30+D31+D32+D34+D35+D36+D37+D38+D39+D40+D42+D44+D46+D48+D49+D51</f>
        <v>5243.5999999999995</v>
      </c>
      <c r="E15" s="136">
        <f>E17+E18+E19+E22+E25+E26+E28+E30+E31+E32+E34+E35+E36+E37+E38+E39+E40+E42+E44+E46+E48+E49+E51+E24</f>
        <v>1047</v>
      </c>
      <c r="F15" s="136">
        <f t="shared" si="1"/>
        <v>1000</v>
      </c>
      <c r="G15" s="136">
        <f t="shared" si="1"/>
        <v>3790.6</v>
      </c>
      <c r="H15" s="136">
        <f>H17+H18+H19+H21+H22+H25+H26+H28+H30+H31+H32+H34+H35+H36+H37+H38+H39+H40+H42+H44+H46+H48+H49+H51+H24</f>
        <v>13065.599999999999</v>
      </c>
      <c r="I15" s="136">
        <f t="shared" si="1"/>
        <v>0</v>
      </c>
      <c r="J15" s="136">
        <f t="shared" si="1"/>
        <v>7212.6</v>
      </c>
      <c r="K15" s="136">
        <f>K17+K18+K19+K21+K22+K25+K26+K28+K30+K31+K32+K34+K35+K36+K37+K38+K39+K40+K42+K44+K46+K48+K49+K51</f>
        <v>2130</v>
      </c>
      <c r="L15" s="136">
        <f t="shared" si="1"/>
        <v>539.79999999999995</v>
      </c>
      <c r="M15" s="136">
        <f t="shared" si="1"/>
        <v>703.3</v>
      </c>
      <c r="N15" s="136">
        <f t="shared" si="1"/>
        <v>210</v>
      </c>
      <c r="O15" s="136">
        <f>O17+O18+O19+O21+O22+O25+O26+O28+O30+O31+O32+O34+O35+O36+O37+O38+O39+O40+O42+O44+O46+O48+O49+O51</f>
        <v>10795.7</v>
      </c>
      <c r="P15" s="136">
        <f t="shared" si="1"/>
        <v>0</v>
      </c>
      <c r="Q15" s="136">
        <f t="shared" si="1"/>
        <v>0</v>
      </c>
      <c r="R15" s="136">
        <f t="shared" si="1"/>
        <v>0</v>
      </c>
      <c r="S15" s="136"/>
      <c r="T15" s="201"/>
    </row>
    <row r="16" spans="1:34" s="138" customFormat="1" ht="18" hidden="1" customHeight="1">
      <c r="A16" s="202" t="s">
        <v>163</v>
      </c>
      <c r="B16" s="159"/>
      <c r="C16" s="159"/>
      <c r="D16" s="159"/>
      <c r="E16" s="159"/>
      <c r="F16" s="159"/>
      <c r="G16" s="159"/>
      <c r="H16" s="159"/>
      <c r="I16" s="140"/>
      <c r="J16" s="140"/>
      <c r="K16" s="140"/>
      <c r="L16" s="140"/>
      <c r="M16" s="140"/>
      <c r="N16" s="140"/>
      <c r="O16" s="140"/>
      <c r="P16" s="141"/>
      <c r="Q16" s="141"/>
      <c r="R16" s="141"/>
      <c r="S16" s="141"/>
      <c r="T16" s="203"/>
    </row>
    <row r="17" spans="1:20" s="138" customFormat="1" ht="36.75" customHeight="1">
      <c r="A17" s="139" t="s">
        <v>150</v>
      </c>
      <c r="B17" s="140">
        <f>H17+O17+T17</f>
        <v>4130.6000000000004</v>
      </c>
      <c r="C17" s="143"/>
      <c r="D17" s="143"/>
      <c r="E17" s="143"/>
      <c r="F17" s="143">
        <v>1000</v>
      </c>
      <c r="G17" s="143">
        <v>3130.6</v>
      </c>
      <c r="H17" s="140">
        <f>C17+D17+E17+F17+G17</f>
        <v>4130.6000000000004</v>
      </c>
      <c r="I17" s="141"/>
      <c r="J17" s="143"/>
      <c r="K17" s="143"/>
      <c r="L17" s="143"/>
      <c r="M17" s="143"/>
      <c r="N17" s="143"/>
      <c r="O17" s="140">
        <f>J17+K17+L17+M17+N17</f>
        <v>0</v>
      </c>
      <c r="P17" s="141"/>
      <c r="Q17" s="140"/>
      <c r="R17" s="141"/>
      <c r="S17" s="141"/>
      <c r="T17" s="203"/>
    </row>
    <row r="18" spans="1:20" s="138" customFormat="1" ht="27" customHeight="1">
      <c r="A18" s="142" t="s">
        <v>151</v>
      </c>
      <c r="B18" s="140">
        <f t="shared" ref="B18:B51" si="2">H18+O18+T18</f>
        <v>500</v>
      </c>
      <c r="C18" s="143"/>
      <c r="D18" s="143"/>
      <c r="E18" s="143"/>
      <c r="F18" s="143"/>
      <c r="G18" s="143">
        <v>500</v>
      </c>
      <c r="H18" s="140">
        <f t="shared" ref="H18:H50" si="3">C18+D18+E18+F18+G18</f>
        <v>500</v>
      </c>
      <c r="I18" s="141"/>
      <c r="J18" s="143"/>
      <c r="K18" s="143"/>
      <c r="L18" s="143"/>
      <c r="M18" s="143"/>
      <c r="N18" s="143"/>
      <c r="O18" s="140">
        <f t="shared" ref="O18:O51" si="4">J18+K18+L18+M18+N18</f>
        <v>0</v>
      </c>
      <c r="P18" s="141"/>
      <c r="Q18" s="140"/>
      <c r="R18" s="141"/>
      <c r="S18" s="141"/>
      <c r="T18" s="203"/>
    </row>
    <row r="19" spans="1:20" s="138" customFormat="1" ht="23.25" customHeight="1">
      <c r="A19" s="139" t="s">
        <v>110</v>
      </c>
      <c r="B19" s="140">
        <f t="shared" si="2"/>
        <v>1991.9</v>
      </c>
      <c r="C19" s="143">
        <f>1294.2+165.5</f>
        <v>1459.7</v>
      </c>
      <c r="D19" s="143"/>
      <c r="E19" s="143"/>
      <c r="F19" s="143"/>
      <c r="G19" s="143"/>
      <c r="H19" s="140">
        <f t="shared" si="3"/>
        <v>1459.7</v>
      </c>
      <c r="I19" s="141"/>
      <c r="J19" s="143">
        <f>106.2+426</f>
        <v>532.20000000000005</v>
      </c>
      <c r="K19" s="143"/>
      <c r="L19" s="143"/>
      <c r="M19" s="143"/>
      <c r="N19" s="143"/>
      <c r="O19" s="140">
        <f t="shared" si="4"/>
        <v>532.20000000000005</v>
      </c>
      <c r="P19" s="141"/>
      <c r="Q19" s="140"/>
      <c r="R19" s="141"/>
      <c r="S19" s="141"/>
      <c r="T19" s="203"/>
    </row>
    <row r="20" spans="1:20" s="138" customFormat="1" ht="18" hidden="1" customHeight="1">
      <c r="A20" s="202" t="s">
        <v>164</v>
      </c>
      <c r="B20" s="140">
        <f t="shared" si="2"/>
        <v>0</v>
      </c>
      <c r="C20" s="204"/>
      <c r="D20" s="204"/>
      <c r="E20" s="204"/>
      <c r="F20" s="204"/>
      <c r="G20" s="204"/>
      <c r="H20" s="140">
        <f t="shared" si="3"/>
        <v>0</v>
      </c>
      <c r="I20" s="141"/>
      <c r="J20" s="143"/>
      <c r="K20" s="143"/>
      <c r="L20" s="143"/>
      <c r="M20" s="143"/>
      <c r="N20" s="143"/>
      <c r="O20" s="140">
        <f t="shared" si="4"/>
        <v>0</v>
      </c>
      <c r="P20" s="141"/>
      <c r="Q20" s="140"/>
      <c r="R20" s="141"/>
      <c r="S20" s="141"/>
      <c r="T20" s="203"/>
    </row>
    <row r="21" spans="1:20" s="138" customFormat="1" ht="18" customHeight="1">
      <c r="A21" s="139" t="s">
        <v>111</v>
      </c>
      <c r="B21" s="140">
        <f t="shared" si="2"/>
        <v>194.7</v>
      </c>
      <c r="C21" s="143">
        <f>107.4+6+81.3</f>
        <v>194.7</v>
      </c>
      <c r="D21" s="144"/>
      <c r="E21" s="144"/>
      <c r="F21" s="144"/>
      <c r="G21" s="144"/>
      <c r="H21" s="140">
        <f t="shared" si="3"/>
        <v>194.7</v>
      </c>
      <c r="I21" s="141"/>
      <c r="J21" s="143"/>
      <c r="K21" s="143"/>
      <c r="L21" s="143"/>
      <c r="M21" s="143"/>
      <c r="N21" s="143"/>
      <c r="O21" s="140">
        <f t="shared" si="4"/>
        <v>0</v>
      </c>
      <c r="P21" s="141"/>
      <c r="Q21" s="140"/>
      <c r="R21" s="141"/>
      <c r="S21" s="141"/>
      <c r="T21" s="203"/>
    </row>
    <row r="22" spans="1:20" s="138" customFormat="1" ht="21.75" customHeight="1">
      <c r="A22" s="139" t="s">
        <v>112</v>
      </c>
      <c r="B22" s="140">
        <f t="shared" si="2"/>
        <v>1213.0999999999999</v>
      </c>
      <c r="C22" s="143"/>
      <c r="D22" s="143"/>
      <c r="E22" s="143"/>
      <c r="F22" s="143"/>
      <c r="G22" s="143"/>
      <c r="H22" s="140">
        <f t="shared" si="3"/>
        <v>0</v>
      </c>
      <c r="I22" s="141"/>
      <c r="J22" s="143">
        <f>1200+13.1</f>
        <v>1213.0999999999999</v>
      </c>
      <c r="K22" s="143"/>
      <c r="L22" s="143"/>
      <c r="M22" s="143"/>
      <c r="N22" s="143"/>
      <c r="O22" s="140">
        <f t="shared" si="4"/>
        <v>1213.0999999999999</v>
      </c>
      <c r="P22" s="141"/>
      <c r="Q22" s="140"/>
      <c r="R22" s="141"/>
      <c r="S22" s="141"/>
      <c r="T22" s="203"/>
    </row>
    <row r="23" spans="1:20" s="138" customFormat="1" ht="18" hidden="1" customHeight="1">
      <c r="A23" s="202" t="s">
        <v>165</v>
      </c>
      <c r="B23" s="140">
        <f t="shared" si="2"/>
        <v>0</v>
      </c>
      <c r="C23" s="204"/>
      <c r="D23" s="204"/>
      <c r="E23" s="204"/>
      <c r="F23" s="204"/>
      <c r="G23" s="204"/>
      <c r="H23" s="140">
        <f t="shared" si="3"/>
        <v>0</v>
      </c>
      <c r="I23" s="141"/>
      <c r="J23" s="143"/>
      <c r="K23" s="143"/>
      <c r="L23" s="143"/>
      <c r="M23" s="143"/>
      <c r="N23" s="143"/>
      <c r="O23" s="140">
        <f t="shared" si="4"/>
        <v>0</v>
      </c>
      <c r="P23" s="141"/>
      <c r="Q23" s="140"/>
      <c r="R23" s="141"/>
      <c r="S23" s="141"/>
      <c r="T23" s="203"/>
    </row>
    <row r="24" spans="1:20" s="138" customFormat="1" ht="21.75" customHeight="1">
      <c r="A24" s="464" t="s">
        <v>113</v>
      </c>
      <c r="B24" s="140">
        <f t="shared" si="2"/>
        <v>128</v>
      </c>
      <c r="C24" s="144"/>
      <c r="D24" s="144"/>
      <c r="E24" s="143">
        <v>128</v>
      </c>
      <c r="F24" s="144"/>
      <c r="G24" s="144"/>
      <c r="H24" s="140">
        <f t="shared" si="3"/>
        <v>128</v>
      </c>
      <c r="I24" s="141"/>
      <c r="J24" s="143"/>
      <c r="K24" s="143"/>
      <c r="L24" s="143"/>
      <c r="M24" s="143"/>
      <c r="N24" s="143"/>
      <c r="O24" s="140"/>
      <c r="P24" s="141"/>
      <c r="Q24" s="140"/>
      <c r="R24" s="141"/>
      <c r="S24" s="141"/>
      <c r="T24" s="203"/>
    </row>
    <row r="25" spans="1:20" s="138" customFormat="1" ht="21" customHeight="1">
      <c r="A25" s="139" t="s">
        <v>114</v>
      </c>
      <c r="B25" s="140">
        <f t="shared" si="2"/>
        <v>1723.2</v>
      </c>
      <c r="C25" s="143"/>
      <c r="D25" s="143"/>
      <c r="E25" s="143"/>
      <c r="F25" s="143"/>
      <c r="G25" s="143"/>
      <c r="H25" s="140">
        <f t="shared" si="3"/>
        <v>0</v>
      </c>
      <c r="I25" s="141"/>
      <c r="J25" s="143">
        <f>1173.2+550</f>
        <v>1723.2</v>
      </c>
      <c r="K25" s="143"/>
      <c r="L25" s="143"/>
      <c r="M25" s="143"/>
      <c r="N25" s="143"/>
      <c r="O25" s="140">
        <f t="shared" si="4"/>
        <v>1723.2</v>
      </c>
      <c r="P25" s="141"/>
      <c r="Q25" s="140"/>
      <c r="R25" s="141"/>
      <c r="S25" s="141"/>
      <c r="T25" s="203"/>
    </row>
    <row r="26" spans="1:20" s="138" customFormat="1" ht="20.25" customHeight="1">
      <c r="A26" s="139" t="s">
        <v>152</v>
      </c>
      <c r="B26" s="140">
        <f t="shared" si="2"/>
        <v>210</v>
      </c>
      <c r="C26" s="143"/>
      <c r="D26" s="143"/>
      <c r="E26" s="143"/>
      <c r="F26" s="143"/>
      <c r="G26" s="143"/>
      <c r="H26" s="140">
        <f t="shared" si="3"/>
        <v>0</v>
      </c>
      <c r="I26" s="141"/>
      <c r="J26" s="143"/>
      <c r="K26" s="143"/>
      <c r="L26" s="143"/>
      <c r="M26" s="143"/>
      <c r="N26" s="143">
        <v>210</v>
      </c>
      <c r="O26" s="140">
        <f t="shared" si="4"/>
        <v>210</v>
      </c>
      <c r="P26" s="141"/>
      <c r="Q26" s="140"/>
      <c r="R26" s="141"/>
      <c r="S26" s="141"/>
      <c r="T26" s="203"/>
    </row>
    <row r="27" spans="1:20" s="138" customFormat="1" ht="18" hidden="1" customHeight="1">
      <c r="A27" s="202" t="s">
        <v>166</v>
      </c>
      <c r="B27" s="140">
        <f t="shared" si="2"/>
        <v>0</v>
      </c>
      <c r="C27" s="204"/>
      <c r="D27" s="204"/>
      <c r="E27" s="204"/>
      <c r="F27" s="204"/>
      <c r="G27" s="204"/>
      <c r="H27" s="140">
        <f t="shared" si="3"/>
        <v>0</v>
      </c>
      <c r="I27" s="141"/>
      <c r="J27" s="143"/>
      <c r="K27" s="143"/>
      <c r="L27" s="143"/>
      <c r="M27" s="143"/>
      <c r="N27" s="143"/>
      <c r="O27" s="140">
        <f t="shared" si="4"/>
        <v>0</v>
      </c>
      <c r="P27" s="141"/>
      <c r="Q27" s="140"/>
      <c r="R27" s="141"/>
      <c r="S27" s="141"/>
      <c r="T27" s="203"/>
    </row>
    <row r="28" spans="1:20" s="138" customFormat="1" ht="24" customHeight="1">
      <c r="A28" s="139" t="s">
        <v>116</v>
      </c>
      <c r="B28" s="140">
        <f t="shared" si="2"/>
        <v>2540</v>
      </c>
      <c r="C28" s="143">
        <v>330</v>
      </c>
      <c r="D28" s="143"/>
      <c r="E28" s="143"/>
      <c r="F28" s="143"/>
      <c r="G28" s="143"/>
      <c r="H28" s="140">
        <f t="shared" si="3"/>
        <v>330</v>
      </c>
      <c r="I28" s="141"/>
      <c r="J28" s="143">
        <v>2210</v>
      </c>
      <c r="K28" s="143"/>
      <c r="L28" s="143"/>
      <c r="M28" s="143"/>
      <c r="N28" s="143"/>
      <c r="O28" s="140">
        <f t="shared" si="4"/>
        <v>2210</v>
      </c>
      <c r="P28" s="141"/>
      <c r="Q28" s="140"/>
      <c r="R28" s="141"/>
      <c r="S28" s="141"/>
      <c r="T28" s="203"/>
    </row>
    <row r="29" spans="1:20" s="138" customFormat="1" ht="18" hidden="1" customHeight="1">
      <c r="A29" s="202" t="s">
        <v>167</v>
      </c>
      <c r="B29" s="140">
        <f t="shared" si="2"/>
        <v>0</v>
      </c>
      <c r="C29" s="204"/>
      <c r="D29" s="204"/>
      <c r="E29" s="204"/>
      <c r="F29" s="204"/>
      <c r="G29" s="204"/>
      <c r="H29" s="140">
        <f t="shared" si="3"/>
        <v>0</v>
      </c>
      <c r="I29" s="141"/>
      <c r="J29" s="143"/>
      <c r="K29" s="143"/>
      <c r="L29" s="143"/>
      <c r="M29" s="143"/>
      <c r="N29" s="143"/>
      <c r="O29" s="140">
        <f t="shared" si="4"/>
        <v>0</v>
      </c>
      <c r="P29" s="141"/>
      <c r="Q29" s="140"/>
      <c r="R29" s="141"/>
      <c r="S29" s="141"/>
      <c r="T29" s="203"/>
    </row>
    <row r="30" spans="1:20" s="138" customFormat="1" ht="41.25" hidden="1" customHeight="1">
      <c r="A30" s="142" t="s">
        <v>150</v>
      </c>
      <c r="B30" s="140">
        <f t="shared" si="2"/>
        <v>0</v>
      </c>
      <c r="C30" s="143"/>
      <c r="D30" s="143"/>
      <c r="E30" s="143"/>
      <c r="F30" s="143"/>
      <c r="G30" s="143"/>
      <c r="H30" s="140">
        <f t="shared" si="3"/>
        <v>0</v>
      </c>
      <c r="I30" s="141"/>
      <c r="J30" s="143"/>
      <c r="K30" s="143"/>
      <c r="L30" s="143"/>
      <c r="M30" s="143"/>
      <c r="N30" s="143"/>
      <c r="O30" s="140">
        <f t="shared" si="4"/>
        <v>0</v>
      </c>
      <c r="P30" s="141"/>
      <c r="Q30" s="140"/>
      <c r="R30" s="141"/>
      <c r="S30" s="141"/>
      <c r="T30" s="203"/>
    </row>
    <row r="31" spans="1:20" s="138" customFormat="1" ht="24" customHeight="1">
      <c r="A31" s="139" t="s">
        <v>117</v>
      </c>
      <c r="B31" s="140">
        <f t="shared" si="2"/>
        <v>539.79999999999995</v>
      </c>
      <c r="C31" s="148"/>
      <c r="D31" s="143"/>
      <c r="E31" s="143"/>
      <c r="F31" s="143"/>
      <c r="G31" s="143"/>
      <c r="H31" s="140">
        <f t="shared" si="3"/>
        <v>0</v>
      </c>
      <c r="I31" s="141"/>
      <c r="J31" s="143"/>
      <c r="K31" s="143"/>
      <c r="L31" s="143">
        <f>190+349.8</f>
        <v>539.79999999999995</v>
      </c>
      <c r="M31" s="143"/>
      <c r="N31" s="143"/>
      <c r="O31" s="140">
        <f t="shared" si="4"/>
        <v>539.79999999999995</v>
      </c>
      <c r="P31" s="141"/>
      <c r="Q31" s="140"/>
      <c r="R31" s="141"/>
      <c r="S31" s="141"/>
      <c r="T31" s="203"/>
    </row>
    <row r="32" spans="1:20" s="138" customFormat="1" ht="25.5" customHeight="1">
      <c r="A32" s="139" t="s">
        <v>118</v>
      </c>
      <c r="B32" s="140">
        <f t="shared" si="2"/>
        <v>273.8</v>
      </c>
      <c r="C32" s="143"/>
      <c r="D32" s="143"/>
      <c r="E32" s="143"/>
      <c r="F32" s="143"/>
      <c r="G32" s="143"/>
      <c r="H32" s="140">
        <f t="shared" si="3"/>
        <v>0</v>
      </c>
      <c r="I32" s="141"/>
      <c r="J32" s="143">
        <f>393.8-120</f>
        <v>273.8</v>
      </c>
      <c r="K32" s="143"/>
      <c r="L32" s="143"/>
      <c r="M32" s="143"/>
      <c r="N32" s="143"/>
      <c r="O32" s="140">
        <f t="shared" si="4"/>
        <v>273.8</v>
      </c>
      <c r="P32" s="141"/>
      <c r="Q32" s="140"/>
      <c r="R32" s="141"/>
      <c r="S32" s="141"/>
      <c r="T32" s="203"/>
    </row>
    <row r="33" spans="1:20" s="138" customFormat="1" ht="18" hidden="1" customHeight="1">
      <c r="A33" s="202" t="s">
        <v>168</v>
      </c>
      <c r="B33" s="140">
        <f t="shared" si="2"/>
        <v>0</v>
      </c>
      <c r="C33" s="204"/>
      <c r="D33" s="204"/>
      <c r="E33" s="204"/>
      <c r="F33" s="204"/>
      <c r="G33" s="204"/>
      <c r="H33" s="140">
        <f t="shared" si="3"/>
        <v>0</v>
      </c>
      <c r="I33" s="159"/>
      <c r="J33" s="204"/>
      <c r="K33" s="204"/>
      <c r="L33" s="204"/>
      <c r="M33" s="204"/>
      <c r="N33" s="204"/>
      <c r="O33" s="140">
        <f t="shared" si="4"/>
        <v>0</v>
      </c>
      <c r="P33" s="159">
        <f t="shared" ref="P33:R33" si="5">P34+P35+P36+P37+P38+P39+P40</f>
        <v>0</v>
      </c>
      <c r="Q33" s="159">
        <f t="shared" si="5"/>
        <v>0</v>
      </c>
      <c r="R33" s="159">
        <f t="shared" si="5"/>
        <v>0</v>
      </c>
      <c r="S33" s="141"/>
      <c r="T33" s="203"/>
    </row>
    <row r="34" spans="1:20" s="138" customFormat="1" ht="23.25" hidden="1" customHeight="1">
      <c r="A34" s="139" t="s">
        <v>116</v>
      </c>
      <c r="B34" s="140">
        <f t="shared" si="2"/>
        <v>0</v>
      </c>
      <c r="C34" s="143"/>
      <c r="D34" s="143"/>
      <c r="E34" s="143"/>
      <c r="F34" s="143"/>
      <c r="G34" s="143"/>
      <c r="H34" s="140">
        <f t="shared" si="3"/>
        <v>0</v>
      </c>
      <c r="I34" s="141"/>
      <c r="J34" s="143"/>
      <c r="K34" s="143"/>
      <c r="L34" s="143"/>
      <c r="M34" s="143"/>
      <c r="N34" s="143"/>
      <c r="O34" s="140">
        <f t="shared" si="4"/>
        <v>0</v>
      </c>
      <c r="P34" s="141"/>
      <c r="Q34" s="140"/>
      <c r="R34" s="141"/>
      <c r="S34" s="141"/>
      <c r="T34" s="203"/>
    </row>
    <row r="35" spans="1:20" s="138" customFormat="1" ht="22.5" hidden="1" customHeight="1">
      <c r="A35" s="139" t="s">
        <v>110</v>
      </c>
      <c r="B35" s="140">
        <f t="shared" si="2"/>
        <v>0</v>
      </c>
      <c r="C35" s="143"/>
      <c r="D35" s="143"/>
      <c r="E35" s="143"/>
      <c r="F35" s="143"/>
      <c r="G35" s="143"/>
      <c r="H35" s="140">
        <f t="shared" si="3"/>
        <v>0</v>
      </c>
      <c r="I35" s="141"/>
      <c r="J35" s="143"/>
      <c r="K35" s="143"/>
      <c r="L35" s="143"/>
      <c r="M35" s="143"/>
      <c r="N35" s="143"/>
      <c r="O35" s="140">
        <f t="shared" si="4"/>
        <v>0</v>
      </c>
      <c r="P35" s="141"/>
      <c r="Q35" s="140"/>
      <c r="R35" s="141"/>
      <c r="S35" s="141"/>
      <c r="T35" s="203"/>
    </row>
    <row r="36" spans="1:20" s="138" customFormat="1" ht="38.25" customHeight="1">
      <c r="A36" s="139" t="s">
        <v>120</v>
      </c>
      <c r="B36" s="140">
        <f t="shared" si="2"/>
        <v>891.3</v>
      </c>
      <c r="C36" s="143"/>
      <c r="D36" s="143"/>
      <c r="E36" s="143"/>
      <c r="F36" s="143"/>
      <c r="G36" s="143"/>
      <c r="H36" s="140">
        <f t="shared" si="3"/>
        <v>0</v>
      </c>
      <c r="I36" s="141"/>
      <c r="J36" s="143">
        <v>891.3</v>
      </c>
      <c r="K36" s="143"/>
      <c r="L36" s="143"/>
      <c r="M36" s="143"/>
      <c r="N36" s="143"/>
      <c r="O36" s="140">
        <f t="shared" si="4"/>
        <v>891.3</v>
      </c>
      <c r="P36" s="141"/>
      <c r="Q36" s="140"/>
      <c r="R36" s="141"/>
      <c r="S36" s="141"/>
      <c r="T36" s="203"/>
    </row>
    <row r="37" spans="1:20" s="138" customFormat="1" ht="23.25" customHeight="1">
      <c r="A37" s="139" t="s">
        <v>153</v>
      </c>
      <c r="B37" s="140">
        <f t="shared" si="2"/>
        <v>369</v>
      </c>
      <c r="C37" s="143"/>
      <c r="D37" s="143"/>
      <c r="E37" s="143"/>
      <c r="F37" s="143"/>
      <c r="G37" s="143"/>
      <c r="H37" s="140">
        <f t="shared" si="3"/>
        <v>0</v>
      </c>
      <c r="I37" s="141"/>
      <c r="J37" s="143">
        <v>369</v>
      </c>
      <c r="K37" s="143"/>
      <c r="L37" s="143"/>
      <c r="M37" s="143"/>
      <c r="N37" s="143"/>
      <c r="O37" s="140">
        <f t="shared" si="4"/>
        <v>369</v>
      </c>
      <c r="P37" s="141"/>
      <c r="Q37" s="140"/>
      <c r="R37" s="141"/>
      <c r="S37" s="141"/>
      <c r="T37" s="203"/>
    </row>
    <row r="38" spans="1:20" s="145" customFormat="1" ht="22.5" customHeight="1">
      <c r="A38" s="147" t="s">
        <v>122</v>
      </c>
      <c r="B38" s="140">
        <f t="shared" si="2"/>
        <v>100</v>
      </c>
      <c r="C38" s="143"/>
      <c r="D38" s="143"/>
      <c r="E38" s="143"/>
      <c r="F38" s="143"/>
      <c r="G38" s="143"/>
      <c r="H38" s="140">
        <f t="shared" si="3"/>
        <v>0</v>
      </c>
      <c r="I38" s="143"/>
      <c r="J38" s="143"/>
      <c r="K38" s="143">
        <v>100</v>
      </c>
      <c r="L38" s="143"/>
      <c r="M38" s="143"/>
      <c r="N38" s="143"/>
      <c r="O38" s="140">
        <f t="shared" si="4"/>
        <v>100</v>
      </c>
      <c r="P38" s="143"/>
      <c r="Q38" s="144"/>
      <c r="R38" s="143"/>
      <c r="S38" s="143"/>
      <c r="T38" s="203"/>
    </row>
    <row r="39" spans="1:20" s="145" customFormat="1" ht="24" customHeight="1">
      <c r="A39" s="139" t="s">
        <v>154</v>
      </c>
      <c r="B39" s="140">
        <f t="shared" si="2"/>
        <v>762</v>
      </c>
      <c r="C39" s="143"/>
      <c r="D39" s="143"/>
      <c r="E39" s="143">
        <v>762</v>
      </c>
      <c r="F39" s="143"/>
      <c r="G39" s="143"/>
      <c r="H39" s="140">
        <f t="shared" si="3"/>
        <v>762</v>
      </c>
      <c r="I39" s="143"/>
      <c r="J39" s="143"/>
      <c r="K39" s="143"/>
      <c r="L39" s="143"/>
      <c r="M39" s="143"/>
      <c r="N39" s="143"/>
      <c r="O39" s="144">
        <f t="shared" si="4"/>
        <v>0</v>
      </c>
      <c r="P39" s="143"/>
      <c r="Q39" s="144"/>
      <c r="R39" s="143"/>
      <c r="S39" s="143"/>
      <c r="T39" s="203"/>
    </row>
    <row r="40" spans="1:20" s="145" customFormat="1" ht="29.25" customHeight="1">
      <c r="A40" s="139" t="s">
        <v>124</v>
      </c>
      <c r="B40" s="140">
        <f t="shared" si="2"/>
        <v>703.3</v>
      </c>
      <c r="C40" s="143"/>
      <c r="D40" s="143"/>
      <c r="E40" s="143"/>
      <c r="F40" s="143"/>
      <c r="G40" s="143"/>
      <c r="H40" s="140">
        <f t="shared" si="3"/>
        <v>0</v>
      </c>
      <c r="I40" s="143"/>
      <c r="J40" s="143"/>
      <c r="K40" s="143"/>
      <c r="L40" s="143"/>
      <c r="M40" s="143">
        <f>423.3+280</f>
        <v>703.3</v>
      </c>
      <c r="N40" s="143"/>
      <c r="O40" s="144">
        <f t="shared" si="4"/>
        <v>703.3</v>
      </c>
      <c r="P40" s="143"/>
      <c r="Q40" s="144"/>
      <c r="R40" s="143"/>
      <c r="S40" s="143"/>
      <c r="T40" s="203"/>
    </row>
    <row r="41" spans="1:20" s="145" customFormat="1" ht="18" hidden="1" customHeight="1">
      <c r="A41" s="202" t="s">
        <v>169</v>
      </c>
      <c r="B41" s="140">
        <f t="shared" si="2"/>
        <v>0</v>
      </c>
      <c r="C41" s="204"/>
      <c r="D41" s="204"/>
      <c r="E41" s="204"/>
      <c r="F41" s="204"/>
      <c r="G41" s="204"/>
      <c r="H41" s="140">
        <f t="shared" si="3"/>
        <v>0</v>
      </c>
      <c r="I41" s="159"/>
      <c r="J41" s="204"/>
      <c r="K41" s="204"/>
      <c r="L41" s="204"/>
      <c r="M41" s="204"/>
      <c r="N41" s="204"/>
      <c r="O41" s="144">
        <f t="shared" si="4"/>
        <v>0</v>
      </c>
      <c r="P41" s="143"/>
      <c r="Q41" s="144"/>
      <c r="R41" s="143"/>
      <c r="S41" s="143"/>
      <c r="T41" s="203"/>
    </row>
    <row r="42" spans="1:20" s="145" customFormat="1" ht="44.25" hidden="1" customHeight="1">
      <c r="A42" s="139" t="s">
        <v>127</v>
      </c>
      <c r="B42" s="140">
        <f t="shared" si="2"/>
        <v>0</v>
      </c>
      <c r="C42" s="143"/>
      <c r="D42" s="143"/>
      <c r="E42" s="143"/>
      <c r="F42" s="143"/>
      <c r="G42" s="143"/>
      <c r="H42" s="140">
        <f t="shared" si="3"/>
        <v>0</v>
      </c>
      <c r="I42" s="143"/>
      <c r="J42" s="143"/>
      <c r="K42" s="143"/>
      <c r="L42" s="143"/>
      <c r="M42" s="143"/>
      <c r="N42" s="143"/>
      <c r="O42" s="144">
        <f t="shared" si="4"/>
        <v>0</v>
      </c>
      <c r="P42" s="143"/>
      <c r="Q42" s="144"/>
      <c r="R42" s="143"/>
      <c r="S42" s="143"/>
      <c r="T42" s="203"/>
    </row>
    <row r="43" spans="1:20" s="145" customFormat="1" ht="18" hidden="1" customHeight="1">
      <c r="A43" s="202" t="s">
        <v>170</v>
      </c>
      <c r="B43" s="140">
        <f t="shared" si="2"/>
        <v>0</v>
      </c>
      <c r="C43" s="204"/>
      <c r="D43" s="204"/>
      <c r="E43" s="204"/>
      <c r="F43" s="204"/>
      <c r="G43" s="204"/>
      <c r="H43" s="140">
        <f t="shared" si="3"/>
        <v>0</v>
      </c>
      <c r="I43" s="159"/>
      <c r="J43" s="204"/>
      <c r="K43" s="204"/>
      <c r="L43" s="204"/>
      <c r="M43" s="204"/>
      <c r="N43" s="204"/>
      <c r="O43" s="144">
        <f t="shared" si="4"/>
        <v>0</v>
      </c>
      <c r="P43" s="143"/>
      <c r="Q43" s="144"/>
      <c r="R43" s="143"/>
      <c r="S43" s="143"/>
      <c r="T43" s="203"/>
    </row>
    <row r="44" spans="1:20" s="145" customFormat="1" ht="23.25" customHeight="1">
      <c r="A44" s="142" t="s">
        <v>155</v>
      </c>
      <c r="B44" s="140">
        <f t="shared" si="2"/>
        <v>157</v>
      </c>
      <c r="C44" s="143"/>
      <c r="D44" s="143"/>
      <c r="E44" s="143">
        <f>160-3</f>
        <v>157</v>
      </c>
      <c r="F44" s="143"/>
      <c r="G44" s="143"/>
      <c r="H44" s="140">
        <f t="shared" si="3"/>
        <v>157</v>
      </c>
      <c r="I44" s="143"/>
      <c r="J44" s="143"/>
      <c r="K44" s="143"/>
      <c r="L44" s="143"/>
      <c r="M44" s="143"/>
      <c r="N44" s="143"/>
      <c r="O44" s="144">
        <f t="shared" si="4"/>
        <v>0</v>
      </c>
      <c r="P44" s="143"/>
      <c r="Q44" s="144"/>
      <c r="R44" s="143"/>
      <c r="S44" s="143"/>
      <c r="T44" s="203"/>
    </row>
    <row r="45" spans="1:20" s="145" customFormat="1" ht="18" hidden="1" customHeight="1">
      <c r="A45" s="202" t="s">
        <v>171</v>
      </c>
      <c r="B45" s="140">
        <f t="shared" si="2"/>
        <v>0</v>
      </c>
      <c r="C45" s="204"/>
      <c r="D45" s="204"/>
      <c r="E45" s="204"/>
      <c r="F45" s="204"/>
      <c r="G45" s="204"/>
      <c r="H45" s="140">
        <f t="shared" si="3"/>
        <v>0</v>
      </c>
      <c r="I45" s="159"/>
      <c r="J45" s="204"/>
      <c r="K45" s="204"/>
      <c r="L45" s="204"/>
      <c r="M45" s="204"/>
      <c r="N45" s="204"/>
      <c r="O45" s="144">
        <f t="shared" si="4"/>
        <v>0</v>
      </c>
      <c r="P45" s="143"/>
      <c r="Q45" s="144"/>
      <c r="R45" s="143"/>
      <c r="S45" s="143"/>
      <c r="T45" s="203"/>
    </row>
    <row r="46" spans="1:20" s="138" customFormat="1" ht="36.75" customHeight="1">
      <c r="A46" s="142" t="s">
        <v>156</v>
      </c>
      <c r="B46" s="140">
        <f t="shared" si="2"/>
        <v>160</v>
      </c>
      <c r="C46" s="143"/>
      <c r="D46" s="143"/>
      <c r="E46" s="143"/>
      <c r="F46" s="143"/>
      <c r="G46" s="143">
        <v>160</v>
      </c>
      <c r="H46" s="140">
        <f t="shared" si="3"/>
        <v>160</v>
      </c>
      <c r="I46" s="141"/>
      <c r="J46" s="143"/>
      <c r="K46" s="143"/>
      <c r="L46" s="143"/>
      <c r="M46" s="143"/>
      <c r="N46" s="143"/>
      <c r="O46" s="144">
        <f t="shared" si="4"/>
        <v>0</v>
      </c>
      <c r="P46" s="141"/>
      <c r="Q46" s="140"/>
      <c r="R46" s="141"/>
      <c r="S46" s="141"/>
      <c r="T46" s="203"/>
    </row>
    <row r="47" spans="1:20" s="138" customFormat="1" ht="18" hidden="1" customHeight="1">
      <c r="A47" s="205" t="s">
        <v>172</v>
      </c>
      <c r="B47" s="140">
        <f t="shared" si="2"/>
        <v>0</v>
      </c>
      <c r="C47" s="204"/>
      <c r="D47" s="204"/>
      <c r="E47" s="204"/>
      <c r="F47" s="204"/>
      <c r="G47" s="204"/>
      <c r="H47" s="140">
        <f t="shared" si="3"/>
        <v>0</v>
      </c>
      <c r="I47" s="159"/>
      <c r="J47" s="204"/>
      <c r="K47" s="204"/>
      <c r="L47" s="204"/>
      <c r="M47" s="204"/>
      <c r="N47" s="204"/>
      <c r="O47" s="144">
        <f t="shared" si="4"/>
        <v>0</v>
      </c>
      <c r="P47" s="141"/>
      <c r="Q47" s="140"/>
      <c r="R47" s="141"/>
      <c r="S47" s="141"/>
      <c r="T47" s="203"/>
    </row>
    <row r="48" spans="1:20" s="138" customFormat="1" ht="38.25" customHeight="1">
      <c r="A48" s="139" t="s">
        <v>127</v>
      </c>
      <c r="B48" s="140">
        <f t="shared" si="2"/>
        <v>7273.5999999999995</v>
      </c>
      <c r="C48" s="143"/>
      <c r="D48" s="143">
        <f>6155-1000+41.2+47.4</f>
        <v>5243.5999999999995</v>
      </c>
      <c r="E48" s="143"/>
      <c r="F48" s="143"/>
      <c r="G48" s="143"/>
      <c r="H48" s="140">
        <f t="shared" si="3"/>
        <v>5243.5999999999995</v>
      </c>
      <c r="I48" s="141"/>
      <c r="J48" s="143"/>
      <c r="K48" s="143">
        <f>1380+650</f>
        <v>2030</v>
      </c>
      <c r="L48" s="143"/>
      <c r="M48" s="143"/>
      <c r="N48" s="143"/>
      <c r="O48" s="144">
        <f t="shared" si="4"/>
        <v>2030</v>
      </c>
      <c r="P48" s="141"/>
      <c r="Q48" s="140"/>
      <c r="R48" s="141"/>
      <c r="S48" s="141"/>
      <c r="T48" s="203"/>
    </row>
    <row r="49" spans="1:20" s="138" customFormat="1" ht="25.5" customHeight="1">
      <c r="A49" s="206" t="s">
        <v>157</v>
      </c>
      <c r="B49" s="140">
        <f t="shared" si="2"/>
        <v>406</v>
      </c>
      <c r="C49" s="143"/>
      <c r="D49" s="143"/>
      <c r="E49" s="143"/>
      <c r="F49" s="143"/>
      <c r="G49" s="143"/>
      <c r="H49" s="140">
        <f t="shared" si="3"/>
        <v>0</v>
      </c>
      <c r="I49" s="141"/>
      <c r="J49" s="141"/>
      <c r="K49" s="141"/>
      <c r="L49" s="141"/>
      <c r="M49" s="141"/>
      <c r="N49" s="141"/>
      <c r="O49" s="140">
        <f t="shared" si="4"/>
        <v>0</v>
      </c>
      <c r="P49" s="141"/>
      <c r="Q49" s="140"/>
      <c r="R49" s="141"/>
      <c r="S49" s="140">
        <v>406</v>
      </c>
      <c r="T49" s="207">
        <f>S49</f>
        <v>406</v>
      </c>
    </row>
    <row r="50" spans="1:20" s="138" customFormat="1" ht="18" hidden="1" customHeight="1">
      <c r="A50" s="202" t="s">
        <v>173</v>
      </c>
      <c r="B50" s="140">
        <f t="shared" si="2"/>
        <v>406</v>
      </c>
      <c r="C50" s="159">
        <f t="shared" ref="C50:T50" si="6">C51</f>
        <v>0</v>
      </c>
      <c r="D50" s="159">
        <f t="shared" si="6"/>
        <v>0</v>
      </c>
      <c r="E50" s="159">
        <f t="shared" si="6"/>
        <v>0</v>
      </c>
      <c r="F50" s="159">
        <f t="shared" si="6"/>
        <v>0</v>
      </c>
      <c r="G50" s="159"/>
      <c r="H50" s="140">
        <f t="shared" si="3"/>
        <v>0</v>
      </c>
      <c r="I50" s="159">
        <f t="shared" si="6"/>
        <v>0</v>
      </c>
      <c r="J50" s="159">
        <f t="shared" si="6"/>
        <v>0</v>
      </c>
      <c r="K50" s="159">
        <f t="shared" si="6"/>
        <v>0</v>
      </c>
      <c r="L50" s="159">
        <f t="shared" si="6"/>
        <v>0</v>
      </c>
      <c r="M50" s="159"/>
      <c r="N50" s="159"/>
      <c r="O50" s="140">
        <f t="shared" si="4"/>
        <v>0</v>
      </c>
      <c r="P50" s="159">
        <f t="shared" si="6"/>
        <v>0</v>
      </c>
      <c r="Q50" s="159">
        <f t="shared" si="6"/>
        <v>0</v>
      </c>
      <c r="R50" s="159">
        <f t="shared" si="6"/>
        <v>0</v>
      </c>
      <c r="S50" s="159">
        <f t="shared" si="6"/>
        <v>406</v>
      </c>
      <c r="T50" s="208">
        <f t="shared" si="6"/>
        <v>406</v>
      </c>
    </row>
    <row r="51" spans="1:20" s="138" customFormat="1" ht="21" customHeight="1" thickBot="1">
      <c r="A51" s="209" t="s">
        <v>158</v>
      </c>
      <c r="B51" s="210">
        <f t="shared" si="2"/>
        <v>406</v>
      </c>
      <c r="C51" s="211"/>
      <c r="D51" s="211"/>
      <c r="E51" s="211"/>
      <c r="F51" s="211"/>
      <c r="G51" s="211"/>
      <c r="H51" s="210">
        <f t="shared" ref="H51:H54" si="7">C51+D51</f>
        <v>0</v>
      </c>
      <c r="I51" s="211"/>
      <c r="J51" s="211"/>
      <c r="K51" s="211"/>
      <c r="L51" s="211"/>
      <c r="M51" s="211"/>
      <c r="N51" s="211"/>
      <c r="O51" s="210">
        <f t="shared" si="4"/>
        <v>0</v>
      </c>
      <c r="P51" s="211"/>
      <c r="Q51" s="210"/>
      <c r="R51" s="211"/>
      <c r="S51" s="211">
        <v>406</v>
      </c>
      <c r="T51" s="212">
        <f>S51</f>
        <v>406</v>
      </c>
    </row>
    <row r="52" spans="1:20" ht="21" hidden="1" thickBot="1">
      <c r="A52" s="151" t="s">
        <v>159</v>
      </c>
      <c r="B52" s="152">
        <f>H52+O52+T52</f>
        <v>0</v>
      </c>
      <c r="C52" s="153"/>
      <c r="D52" s="153"/>
      <c r="E52" s="153"/>
      <c r="F52" s="153"/>
      <c r="G52" s="153"/>
      <c r="H52" s="154">
        <f t="shared" si="7"/>
        <v>0</v>
      </c>
      <c r="I52" s="153"/>
      <c r="J52" s="153"/>
      <c r="K52" s="153"/>
      <c r="L52" s="153"/>
      <c r="M52" s="153"/>
      <c r="N52" s="153"/>
      <c r="O52" s="153"/>
      <c r="P52" s="153"/>
      <c r="Q52" s="155" t="e">
        <f>#REF!+#REF!</f>
        <v>#REF!</v>
      </c>
      <c r="R52" s="153"/>
      <c r="S52" s="153"/>
      <c r="T52" s="153"/>
    </row>
    <row r="53" spans="1:20" ht="21" hidden="1" thickBot="1">
      <c r="A53" s="156" t="s">
        <v>160</v>
      </c>
      <c r="B53" s="157">
        <f>H53+O53+T53</f>
        <v>0</v>
      </c>
      <c r="C53" s="158"/>
      <c r="D53" s="158"/>
      <c r="E53" s="158"/>
      <c r="F53" s="158"/>
      <c r="G53" s="158"/>
      <c r="H53" s="159">
        <f t="shared" si="7"/>
        <v>0</v>
      </c>
      <c r="I53" s="158"/>
      <c r="J53" s="158"/>
      <c r="K53" s="158"/>
      <c r="L53" s="158"/>
      <c r="M53" s="158"/>
      <c r="N53" s="158"/>
      <c r="O53" s="158"/>
      <c r="P53" s="158"/>
      <c r="Q53" s="160" t="e">
        <f>#REF!+#REF!</f>
        <v>#REF!</v>
      </c>
      <c r="R53" s="158"/>
      <c r="S53" s="158"/>
      <c r="T53" s="158"/>
    </row>
    <row r="54" spans="1:20" s="162" customFormat="1" ht="18.75" hidden="1" customHeight="1">
      <c r="A54" s="161" t="s">
        <v>129</v>
      </c>
      <c r="B54" s="157">
        <f>H54+O54+T54</f>
        <v>0</v>
      </c>
      <c r="C54" s="158"/>
      <c r="D54" s="158"/>
      <c r="E54" s="158"/>
      <c r="F54" s="158"/>
      <c r="G54" s="158"/>
      <c r="H54" s="159">
        <f t="shared" si="7"/>
        <v>0</v>
      </c>
      <c r="I54" s="158"/>
      <c r="J54" s="158"/>
      <c r="K54" s="158"/>
      <c r="L54" s="158"/>
      <c r="M54" s="158"/>
      <c r="N54" s="158"/>
      <c r="O54" s="158"/>
      <c r="P54" s="158"/>
      <c r="Q54" s="160" t="e">
        <f>#REF!+#REF!</f>
        <v>#REF!</v>
      </c>
      <c r="R54" s="158"/>
      <c r="S54" s="158"/>
      <c r="T54" s="158"/>
    </row>
    <row r="55" spans="1:20" s="162" customFormat="1" ht="18.75" customHeight="1">
      <c r="B55" s="163"/>
    </row>
    <row r="56" spans="1:20" s="162" customFormat="1" ht="13.5" customHeight="1">
      <c r="A56" s="162" t="s">
        <v>129</v>
      </c>
      <c r="B56" s="164"/>
    </row>
    <row r="57" spans="1:20" ht="21.75" customHeight="1">
      <c r="A57" s="165"/>
      <c r="B57" s="165"/>
      <c r="J57" s="91"/>
    </row>
    <row r="58" spans="1:20" ht="21.75" customHeight="1">
      <c r="B58" s="213"/>
      <c r="J58" s="91"/>
    </row>
    <row r="59" spans="1:20" ht="21.75" customHeight="1">
      <c r="B59" s="213"/>
      <c r="C59" s="214"/>
      <c r="J59" s="91"/>
    </row>
    <row r="60" spans="1:20" ht="21.75" customHeight="1">
      <c r="J60" s="91"/>
    </row>
    <row r="61" spans="1:20" ht="21.75" customHeight="1">
      <c r="J61" s="91"/>
    </row>
    <row r="62" spans="1:20" ht="21.75" customHeight="1">
      <c r="J62" s="91"/>
    </row>
    <row r="63" spans="1:20" ht="21.75" customHeight="1">
      <c r="J63" s="91"/>
    </row>
    <row r="64" spans="1:20" ht="21.75" customHeight="1">
      <c r="J64" s="91"/>
    </row>
  </sheetData>
  <mergeCells count="10">
    <mergeCell ref="F1:H1"/>
    <mergeCell ref="N1:T1"/>
    <mergeCell ref="A3:T3"/>
    <mergeCell ref="A5:A9"/>
    <mergeCell ref="B5:B10"/>
    <mergeCell ref="C5:O5"/>
    <mergeCell ref="R5:T6"/>
    <mergeCell ref="C6:H6"/>
    <mergeCell ref="I6:O6"/>
    <mergeCell ref="P6:Q6"/>
  </mergeCells>
  <pageMargins left="0.39370078740157483" right="0" top="0" bottom="0" header="0.31496062992125984" footer="0.31496062992125984"/>
  <pageSetup paperSize="9" scale="6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P81"/>
  <sheetViews>
    <sheetView showZeros="0" topLeftCell="C39" zoomScaleNormal="100" workbookViewId="0">
      <selection activeCell="M79" sqref="M79"/>
    </sheetView>
  </sheetViews>
  <sheetFormatPr defaultColWidth="9.140625" defaultRowHeight="21.75" customHeight="1"/>
  <cols>
    <col min="1" max="1" width="11" style="70" customWidth="1"/>
    <col min="2" max="2" width="3.85546875" style="215" customWidth="1"/>
    <col min="3" max="3" width="33.7109375" style="70" customWidth="1"/>
    <col min="4" max="4" width="10.42578125" style="71" customWidth="1"/>
    <col min="5" max="5" width="10.140625" style="71" customWidth="1"/>
    <col min="6" max="6" width="9.5703125" style="70" customWidth="1"/>
    <col min="7" max="7" width="7.85546875" style="70" customWidth="1"/>
    <col min="8" max="8" width="8.7109375" style="70" customWidth="1"/>
    <col min="9" max="9" width="10.5703125" style="70" customWidth="1"/>
    <col min="10" max="10" width="9.5703125" style="70" customWidth="1"/>
    <col min="11" max="11" width="10" style="71" customWidth="1"/>
    <col min="12" max="12" width="9.5703125" style="70" customWidth="1"/>
    <col min="13" max="13" width="8.7109375" style="70" customWidth="1"/>
    <col min="14" max="14" width="10" style="70" customWidth="1"/>
    <col min="15" max="15" width="9.5703125" style="70" customWidth="1"/>
    <col min="16" max="16" width="9.85546875" style="70" bestFit="1" customWidth="1"/>
    <col min="17" max="257" width="9.140625" style="70"/>
    <col min="258" max="258" width="11" style="70" customWidth="1"/>
    <col min="259" max="259" width="4.5703125" style="70" customWidth="1"/>
    <col min="260" max="260" width="34.7109375" style="70" customWidth="1"/>
    <col min="261" max="261" width="9.140625" style="70" customWidth="1"/>
    <col min="262" max="262" width="9.7109375" style="70" customWidth="1"/>
    <col min="263" max="266" width="9.5703125" style="70" customWidth="1"/>
    <col min="267" max="267" width="10.140625" style="70" customWidth="1"/>
    <col min="268" max="271" width="9.5703125" style="70" customWidth="1"/>
    <col min="272" max="513" width="9.140625" style="70"/>
    <col min="514" max="514" width="11" style="70" customWidth="1"/>
    <col min="515" max="515" width="4.5703125" style="70" customWidth="1"/>
    <col min="516" max="516" width="34.7109375" style="70" customWidth="1"/>
    <col min="517" max="517" width="9.140625" style="70" customWidth="1"/>
    <col min="518" max="518" width="9.7109375" style="70" customWidth="1"/>
    <col min="519" max="522" width="9.5703125" style="70" customWidth="1"/>
    <col min="523" max="523" width="10.140625" style="70" customWidth="1"/>
    <col min="524" max="527" width="9.5703125" style="70" customWidth="1"/>
    <col min="528" max="769" width="9.140625" style="70"/>
    <col min="770" max="770" width="11" style="70" customWidth="1"/>
    <col min="771" max="771" width="4.5703125" style="70" customWidth="1"/>
    <col min="772" max="772" width="34.7109375" style="70" customWidth="1"/>
    <col min="773" max="773" width="9.140625" style="70" customWidth="1"/>
    <col min="774" max="774" width="9.7109375" style="70" customWidth="1"/>
    <col min="775" max="778" width="9.5703125" style="70" customWidth="1"/>
    <col min="779" max="779" width="10.140625" style="70" customWidth="1"/>
    <col min="780" max="783" width="9.5703125" style="70" customWidth="1"/>
    <col min="784" max="1025" width="9.140625" style="70"/>
    <col min="1026" max="1026" width="11" style="70" customWidth="1"/>
    <col min="1027" max="1027" width="4.5703125" style="70" customWidth="1"/>
    <col min="1028" max="1028" width="34.7109375" style="70" customWidth="1"/>
    <col min="1029" max="1029" width="9.140625" style="70" customWidth="1"/>
    <col min="1030" max="1030" width="9.7109375" style="70" customWidth="1"/>
    <col min="1031" max="1034" width="9.5703125" style="70" customWidth="1"/>
    <col min="1035" max="1035" width="10.140625" style="70" customWidth="1"/>
    <col min="1036" max="1039" width="9.5703125" style="70" customWidth="1"/>
    <col min="1040" max="1281" width="9.140625" style="70"/>
    <col min="1282" max="1282" width="11" style="70" customWidth="1"/>
    <col min="1283" max="1283" width="4.5703125" style="70" customWidth="1"/>
    <col min="1284" max="1284" width="34.7109375" style="70" customWidth="1"/>
    <col min="1285" max="1285" width="9.140625" style="70" customWidth="1"/>
    <col min="1286" max="1286" width="9.7109375" style="70" customWidth="1"/>
    <col min="1287" max="1290" width="9.5703125" style="70" customWidth="1"/>
    <col min="1291" max="1291" width="10.140625" style="70" customWidth="1"/>
    <col min="1292" max="1295" width="9.5703125" style="70" customWidth="1"/>
    <col min="1296" max="1537" width="9.140625" style="70"/>
    <col min="1538" max="1538" width="11" style="70" customWidth="1"/>
    <col min="1539" max="1539" width="4.5703125" style="70" customWidth="1"/>
    <col min="1540" max="1540" width="34.7109375" style="70" customWidth="1"/>
    <col min="1541" max="1541" width="9.140625" style="70" customWidth="1"/>
    <col min="1542" max="1542" width="9.7109375" style="70" customWidth="1"/>
    <col min="1543" max="1546" width="9.5703125" style="70" customWidth="1"/>
    <col min="1547" max="1547" width="10.140625" style="70" customWidth="1"/>
    <col min="1548" max="1551" width="9.5703125" style="70" customWidth="1"/>
    <col min="1552" max="1793" width="9.140625" style="70"/>
    <col min="1794" max="1794" width="11" style="70" customWidth="1"/>
    <col min="1795" max="1795" width="4.5703125" style="70" customWidth="1"/>
    <col min="1796" max="1796" width="34.7109375" style="70" customWidth="1"/>
    <col min="1797" max="1797" width="9.140625" style="70" customWidth="1"/>
    <col min="1798" max="1798" width="9.7109375" style="70" customWidth="1"/>
    <col min="1799" max="1802" width="9.5703125" style="70" customWidth="1"/>
    <col min="1803" max="1803" width="10.140625" style="70" customWidth="1"/>
    <col min="1804" max="1807" width="9.5703125" style="70" customWidth="1"/>
    <col min="1808" max="2049" width="9.140625" style="70"/>
    <col min="2050" max="2050" width="11" style="70" customWidth="1"/>
    <col min="2051" max="2051" width="4.5703125" style="70" customWidth="1"/>
    <col min="2052" max="2052" width="34.7109375" style="70" customWidth="1"/>
    <col min="2053" max="2053" width="9.140625" style="70" customWidth="1"/>
    <col min="2054" max="2054" width="9.7109375" style="70" customWidth="1"/>
    <col min="2055" max="2058" width="9.5703125" style="70" customWidth="1"/>
    <col min="2059" max="2059" width="10.140625" style="70" customWidth="1"/>
    <col min="2060" max="2063" width="9.5703125" style="70" customWidth="1"/>
    <col min="2064" max="2305" width="9.140625" style="70"/>
    <col min="2306" max="2306" width="11" style="70" customWidth="1"/>
    <col min="2307" max="2307" width="4.5703125" style="70" customWidth="1"/>
    <col min="2308" max="2308" width="34.7109375" style="70" customWidth="1"/>
    <col min="2309" max="2309" width="9.140625" style="70" customWidth="1"/>
    <col min="2310" max="2310" width="9.7109375" style="70" customWidth="1"/>
    <col min="2311" max="2314" width="9.5703125" style="70" customWidth="1"/>
    <col min="2315" max="2315" width="10.140625" style="70" customWidth="1"/>
    <col min="2316" max="2319" width="9.5703125" style="70" customWidth="1"/>
    <col min="2320" max="2561" width="9.140625" style="70"/>
    <col min="2562" max="2562" width="11" style="70" customWidth="1"/>
    <col min="2563" max="2563" width="4.5703125" style="70" customWidth="1"/>
    <col min="2564" max="2564" width="34.7109375" style="70" customWidth="1"/>
    <col min="2565" max="2565" width="9.140625" style="70" customWidth="1"/>
    <col min="2566" max="2566" width="9.7109375" style="70" customWidth="1"/>
    <col min="2567" max="2570" width="9.5703125" style="70" customWidth="1"/>
    <col min="2571" max="2571" width="10.140625" style="70" customWidth="1"/>
    <col min="2572" max="2575" width="9.5703125" style="70" customWidth="1"/>
    <col min="2576" max="2817" width="9.140625" style="70"/>
    <col min="2818" max="2818" width="11" style="70" customWidth="1"/>
    <col min="2819" max="2819" width="4.5703125" style="70" customWidth="1"/>
    <col min="2820" max="2820" width="34.7109375" style="70" customWidth="1"/>
    <col min="2821" max="2821" width="9.140625" style="70" customWidth="1"/>
    <col min="2822" max="2822" width="9.7109375" style="70" customWidth="1"/>
    <col min="2823" max="2826" width="9.5703125" style="70" customWidth="1"/>
    <col min="2827" max="2827" width="10.140625" style="70" customWidth="1"/>
    <col min="2828" max="2831" width="9.5703125" style="70" customWidth="1"/>
    <col min="2832" max="3073" width="9.140625" style="70"/>
    <col min="3074" max="3074" width="11" style="70" customWidth="1"/>
    <col min="3075" max="3075" width="4.5703125" style="70" customWidth="1"/>
    <col min="3076" max="3076" width="34.7109375" style="70" customWidth="1"/>
    <col min="3077" max="3077" width="9.140625" style="70" customWidth="1"/>
    <col min="3078" max="3078" width="9.7109375" style="70" customWidth="1"/>
    <col min="3079" max="3082" width="9.5703125" style="70" customWidth="1"/>
    <col min="3083" max="3083" width="10.140625" style="70" customWidth="1"/>
    <col min="3084" max="3087" width="9.5703125" style="70" customWidth="1"/>
    <col min="3088" max="3329" width="9.140625" style="70"/>
    <col min="3330" max="3330" width="11" style="70" customWidth="1"/>
    <col min="3331" max="3331" width="4.5703125" style="70" customWidth="1"/>
    <col min="3332" max="3332" width="34.7109375" style="70" customWidth="1"/>
    <col min="3333" max="3333" width="9.140625" style="70" customWidth="1"/>
    <col min="3334" max="3334" width="9.7109375" style="70" customWidth="1"/>
    <col min="3335" max="3338" width="9.5703125" style="70" customWidth="1"/>
    <col min="3339" max="3339" width="10.140625" style="70" customWidth="1"/>
    <col min="3340" max="3343" width="9.5703125" style="70" customWidth="1"/>
    <col min="3344" max="3585" width="9.140625" style="70"/>
    <col min="3586" max="3586" width="11" style="70" customWidth="1"/>
    <col min="3587" max="3587" width="4.5703125" style="70" customWidth="1"/>
    <col min="3588" max="3588" width="34.7109375" style="70" customWidth="1"/>
    <col min="3589" max="3589" width="9.140625" style="70" customWidth="1"/>
    <col min="3590" max="3590" width="9.7109375" style="70" customWidth="1"/>
    <col min="3591" max="3594" width="9.5703125" style="70" customWidth="1"/>
    <col min="3595" max="3595" width="10.140625" style="70" customWidth="1"/>
    <col min="3596" max="3599" width="9.5703125" style="70" customWidth="1"/>
    <col min="3600" max="3841" width="9.140625" style="70"/>
    <col min="3842" max="3842" width="11" style="70" customWidth="1"/>
    <col min="3843" max="3843" width="4.5703125" style="70" customWidth="1"/>
    <col min="3844" max="3844" width="34.7109375" style="70" customWidth="1"/>
    <col min="3845" max="3845" width="9.140625" style="70" customWidth="1"/>
    <col min="3846" max="3846" width="9.7109375" style="70" customWidth="1"/>
    <col min="3847" max="3850" width="9.5703125" style="70" customWidth="1"/>
    <col min="3851" max="3851" width="10.140625" style="70" customWidth="1"/>
    <col min="3852" max="3855" width="9.5703125" style="70" customWidth="1"/>
    <col min="3856" max="4097" width="9.140625" style="70"/>
    <col min="4098" max="4098" width="11" style="70" customWidth="1"/>
    <col min="4099" max="4099" width="4.5703125" style="70" customWidth="1"/>
    <col min="4100" max="4100" width="34.7109375" style="70" customWidth="1"/>
    <col min="4101" max="4101" width="9.140625" style="70" customWidth="1"/>
    <col min="4102" max="4102" width="9.7109375" style="70" customWidth="1"/>
    <col min="4103" max="4106" width="9.5703125" style="70" customWidth="1"/>
    <col min="4107" max="4107" width="10.140625" style="70" customWidth="1"/>
    <col min="4108" max="4111" width="9.5703125" style="70" customWidth="1"/>
    <col min="4112" max="4353" width="9.140625" style="70"/>
    <col min="4354" max="4354" width="11" style="70" customWidth="1"/>
    <col min="4355" max="4355" width="4.5703125" style="70" customWidth="1"/>
    <col min="4356" max="4356" width="34.7109375" style="70" customWidth="1"/>
    <col min="4357" max="4357" width="9.140625" style="70" customWidth="1"/>
    <col min="4358" max="4358" width="9.7109375" style="70" customWidth="1"/>
    <col min="4359" max="4362" width="9.5703125" style="70" customWidth="1"/>
    <col min="4363" max="4363" width="10.140625" style="70" customWidth="1"/>
    <col min="4364" max="4367" width="9.5703125" style="70" customWidth="1"/>
    <col min="4368" max="4609" width="9.140625" style="70"/>
    <col min="4610" max="4610" width="11" style="70" customWidth="1"/>
    <col min="4611" max="4611" width="4.5703125" style="70" customWidth="1"/>
    <col min="4612" max="4612" width="34.7109375" style="70" customWidth="1"/>
    <col min="4613" max="4613" width="9.140625" style="70" customWidth="1"/>
    <col min="4614" max="4614" width="9.7109375" style="70" customWidth="1"/>
    <col min="4615" max="4618" width="9.5703125" style="70" customWidth="1"/>
    <col min="4619" max="4619" width="10.140625" style="70" customWidth="1"/>
    <col min="4620" max="4623" width="9.5703125" style="70" customWidth="1"/>
    <col min="4624" max="4865" width="9.140625" style="70"/>
    <col min="4866" max="4866" width="11" style="70" customWidth="1"/>
    <col min="4867" max="4867" width="4.5703125" style="70" customWidth="1"/>
    <col min="4868" max="4868" width="34.7109375" style="70" customWidth="1"/>
    <col min="4869" max="4869" width="9.140625" style="70" customWidth="1"/>
    <col min="4870" max="4870" width="9.7109375" style="70" customWidth="1"/>
    <col min="4871" max="4874" width="9.5703125" style="70" customWidth="1"/>
    <col min="4875" max="4875" width="10.140625" style="70" customWidth="1"/>
    <col min="4876" max="4879" width="9.5703125" style="70" customWidth="1"/>
    <col min="4880" max="5121" width="9.140625" style="70"/>
    <col min="5122" max="5122" width="11" style="70" customWidth="1"/>
    <col min="5123" max="5123" width="4.5703125" style="70" customWidth="1"/>
    <col min="5124" max="5124" width="34.7109375" style="70" customWidth="1"/>
    <col min="5125" max="5125" width="9.140625" style="70" customWidth="1"/>
    <col min="5126" max="5126" width="9.7109375" style="70" customWidth="1"/>
    <col min="5127" max="5130" width="9.5703125" style="70" customWidth="1"/>
    <col min="5131" max="5131" width="10.140625" style="70" customWidth="1"/>
    <col min="5132" max="5135" width="9.5703125" style="70" customWidth="1"/>
    <col min="5136" max="5377" width="9.140625" style="70"/>
    <col min="5378" max="5378" width="11" style="70" customWidth="1"/>
    <col min="5379" max="5379" width="4.5703125" style="70" customWidth="1"/>
    <col min="5380" max="5380" width="34.7109375" style="70" customWidth="1"/>
    <col min="5381" max="5381" width="9.140625" style="70" customWidth="1"/>
    <col min="5382" max="5382" width="9.7109375" style="70" customWidth="1"/>
    <col min="5383" max="5386" width="9.5703125" style="70" customWidth="1"/>
    <col min="5387" max="5387" width="10.140625" style="70" customWidth="1"/>
    <col min="5388" max="5391" width="9.5703125" style="70" customWidth="1"/>
    <col min="5392" max="5633" width="9.140625" style="70"/>
    <col min="5634" max="5634" width="11" style="70" customWidth="1"/>
    <col min="5635" max="5635" width="4.5703125" style="70" customWidth="1"/>
    <col min="5636" max="5636" width="34.7109375" style="70" customWidth="1"/>
    <col min="5637" max="5637" width="9.140625" style="70" customWidth="1"/>
    <col min="5638" max="5638" width="9.7109375" style="70" customWidth="1"/>
    <col min="5639" max="5642" width="9.5703125" style="70" customWidth="1"/>
    <col min="5643" max="5643" width="10.140625" style="70" customWidth="1"/>
    <col min="5644" max="5647" width="9.5703125" style="70" customWidth="1"/>
    <col min="5648" max="5889" width="9.140625" style="70"/>
    <col min="5890" max="5890" width="11" style="70" customWidth="1"/>
    <col min="5891" max="5891" width="4.5703125" style="70" customWidth="1"/>
    <col min="5892" max="5892" width="34.7109375" style="70" customWidth="1"/>
    <col min="5893" max="5893" width="9.140625" style="70" customWidth="1"/>
    <col min="5894" max="5894" width="9.7109375" style="70" customWidth="1"/>
    <col min="5895" max="5898" width="9.5703125" style="70" customWidth="1"/>
    <col min="5899" max="5899" width="10.140625" style="70" customWidth="1"/>
    <col min="5900" max="5903" width="9.5703125" style="70" customWidth="1"/>
    <col min="5904" max="6145" width="9.140625" style="70"/>
    <col min="6146" max="6146" width="11" style="70" customWidth="1"/>
    <col min="6147" max="6147" width="4.5703125" style="70" customWidth="1"/>
    <col min="6148" max="6148" width="34.7109375" style="70" customWidth="1"/>
    <col min="6149" max="6149" width="9.140625" style="70" customWidth="1"/>
    <col min="6150" max="6150" width="9.7109375" style="70" customWidth="1"/>
    <col min="6151" max="6154" width="9.5703125" style="70" customWidth="1"/>
    <col min="6155" max="6155" width="10.140625" style="70" customWidth="1"/>
    <col min="6156" max="6159" width="9.5703125" style="70" customWidth="1"/>
    <col min="6160" max="6401" width="9.140625" style="70"/>
    <col min="6402" max="6402" width="11" style="70" customWidth="1"/>
    <col min="6403" max="6403" width="4.5703125" style="70" customWidth="1"/>
    <col min="6404" max="6404" width="34.7109375" style="70" customWidth="1"/>
    <col min="6405" max="6405" width="9.140625" style="70" customWidth="1"/>
    <col min="6406" max="6406" width="9.7109375" style="70" customWidth="1"/>
    <col min="6407" max="6410" width="9.5703125" style="70" customWidth="1"/>
    <col min="6411" max="6411" width="10.140625" style="70" customWidth="1"/>
    <col min="6412" max="6415" width="9.5703125" style="70" customWidth="1"/>
    <col min="6416" max="6657" width="9.140625" style="70"/>
    <col min="6658" max="6658" width="11" style="70" customWidth="1"/>
    <col min="6659" max="6659" width="4.5703125" style="70" customWidth="1"/>
    <col min="6660" max="6660" width="34.7109375" style="70" customWidth="1"/>
    <col min="6661" max="6661" width="9.140625" style="70" customWidth="1"/>
    <col min="6662" max="6662" width="9.7109375" style="70" customWidth="1"/>
    <col min="6663" max="6666" width="9.5703125" style="70" customWidth="1"/>
    <col min="6667" max="6667" width="10.140625" style="70" customWidth="1"/>
    <col min="6668" max="6671" width="9.5703125" style="70" customWidth="1"/>
    <col min="6672" max="6913" width="9.140625" style="70"/>
    <col min="6914" max="6914" width="11" style="70" customWidth="1"/>
    <col min="6915" max="6915" width="4.5703125" style="70" customWidth="1"/>
    <col min="6916" max="6916" width="34.7109375" style="70" customWidth="1"/>
    <col min="6917" max="6917" width="9.140625" style="70" customWidth="1"/>
    <col min="6918" max="6918" width="9.7109375" style="70" customWidth="1"/>
    <col min="6919" max="6922" width="9.5703125" style="70" customWidth="1"/>
    <col min="6923" max="6923" width="10.140625" style="70" customWidth="1"/>
    <col min="6924" max="6927" width="9.5703125" style="70" customWidth="1"/>
    <col min="6928" max="7169" width="9.140625" style="70"/>
    <col min="7170" max="7170" width="11" style="70" customWidth="1"/>
    <col min="7171" max="7171" width="4.5703125" style="70" customWidth="1"/>
    <col min="7172" max="7172" width="34.7109375" style="70" customWidth="1"/>
    <col min="7173" max="7173" width="9.140625" style="70" customWidth="1"/>
    <col min="7174" max="7174" width="9.7109375" style="70" customWidth="1"/>
    <col min="7175" max="7178" width="9.5703125" style="70" customWidth="1"/>
    <col min="7179" max="7179" width="10.140625" style="70" customWidth="1"/>
    <col min="7180" max="7183" width="9.5703125" style="70" customWidth="1"/>
    <col min="7184" max="7425" width="9.140625" style="70"/>
    <col min="7426" max="7426" width="11" style="70" customWidth="1"/>
    <col min="7427" max="7427" width="4.5703125" style="70" customWidth="1"/>
    <col min="7428" max="7428" width="34.7109375" style="70" customWidth="1"/>
    <col min="7429" max="7429" width="9.140625" style="70" customWidth="1"/>
    <col min="7430" max="7430" width="9.7109375" style="70" customWidth="1"/>
    <col min="7431" max="7434" width="9.5703125" style="70" customWidth="1"/>
    <col min="7435" max="7435" width="10.140625" style="70" customWidth="1"/>
    <col min="7436" max="7439" width="9.5703125" style="70" customWidth="1"/>
    <col min="7440" max="7681" width="9.140625" style="70"/>
    <col min="7682" max="7682" width="11" style="70" customWidth="1"/>
    <col min="7683" max="7683" width="4.5703125" style="70" customWidth="1"/>
    <col min="7684" max="7684" width="34.7109375" style="70" customWidth="1"/>
    <col min="7685" max="7685" width="9.140625" style="70" customWidth="1"/>
    <col min="7686" max="7686" width="9.7109375" style="70" customWidth="1"/>
    <col min="7687" max="7690" width="9.5703125" style="70" customWidth="1"/>
    <col min="7691" max="7691" width="10.140625" style="70" customWidth="1"/>
    <col min="7692" max="7695" width="9.5703125" style="70" customWidth="1"/>
    <col min="7696" max="7937" width="9.140625" style="70"/>
    <col min="7938" max="7938" width="11" style="70" customWidth="1"/>
    <col min="7939" max="7939" width="4.5703125" style="70" customWidth="1"/>
    <col min="7940" max="7940" width="34.7109375" style="70" customWidth="1"/>
    <col min="7941" max="7941" width="9.140625" style="70" customWidth="1"/>
    <col min="7942" max="7942" width="9.7109375" style="70" customWidth="1"/>
    <col min="7943" max="7946" width="9.5703125" style="70" customWidth="1"/>
    <col min="7947" max="7947" width="10.140625" style="70" customWidth="1"/>
    <col min="7948" max="7951" width="9.5703125" style="70" customWidth="1"/>
    <col min="7952" max="8193" width="9.140625" style="70"/>
    <col min="8194" max="8194" width="11" style="70" customWidth="1"/>
    <col min="8195" max="8195" width="4.5703125" style="70" customWidth="1"/>
    <col min="8196" max="8196" width="34.7109375" style="70" customWidth="1"/>
    <col min="8197" max="8197" width="9.140625" style="70" customWidth="1"/>
    <col min="8198" max="8198" width="9.7109375" style="70" customWidth="1"/>
    <col min="8199" max="8202" width="9.5703125" style="70" customWidth="1"/>
    <col min="8203" max="8203" width="10.140625" style="70" customWidth="1"/>
    <col min="8204" max="8207" width="9.5703125" style="70" customWidth="1"/>
    <col min="8208" max="8449" width="9.140625" style="70"/>
    <col min="8450" max="8450" width="11" style="70" customWidth="1"/>
    <col min="8451" max="8451" width="4.5703125" style="70" customWidth="1"/>
    <col min="8452" max="8452" width="34.7109375" style="70" customWidth="1"/>
    <col min="8453" max="8453" width="9.140625" style="70" customWidth="1"/>
    <col min="8454" max="8454" width="9.7109375" style="70" customWidth="1"/>
    <col min="8455" max="8458" width="9.5703125" style="70" customWidth="1"/>
    <col min="8459" max="8459" width="10.140625" style="70" customWidth="1"/>
    <col min="8460" max="8463" width="9.5703125" style="70" customWidth="1"/>
    <col min="8464" max="8705" width="9.140625" style="70"/>
    <col min="8706" max="8706" width="11" style="70" customWidth="1"/>
    <col min="8707" max="8707" width="4.5703125" style="70" customWidth="1"/>
    <col min="8708" max="8708" width="34.7109375" style="70" customWidth="1"/>
    <col min="8709" max="8709" width="9.140625" style="70" customWidth="1"/>
    <col min="8710" max="8710" width="9.7109375" style="70" customWidth="1"/>
    <col min="8711" max="8714" width="9.5703125" style="70" customWidth="1"/>
    <col min="8715" max="8715" width="10.140625" style="70" customWidth="1"/>
    <col min="8716" max="8719" width="9.5703125" style="70" customWidth="1"/>
    <col min="8720" max="8961" width="9.140625" style="70"/>
    <col min="8962" max="8962" width="11" style="70" customWidth="1"/>
    <col min="8963" max="8963" width="4.5703125" style="70" customWidth="1"/>
    <col min="8964" max="8964" width="34.7109375" style="70" customWidth="1"/>
    <col min="8965" max="8965" width="9.140625" style="70" customWidth="1"/>
    <col min="8966" max="8966" width="9.7109375" style="70" customWidth="1"/>
    <col min="8967" max="8970" width="9.5703125" style="70" customWidth="1"/>
    <col min="8971" max="8971" width="10.140625" style="70" customWidth="1"/>
    <col min="8972" max="8975" width="9.5703125" style="70" customWidth="1"/>
    <col min="8976" max="9217" width="9.140625" style="70"/>
    <col min="9218" max="9218" width="11" style="70" customWidth="1"/>
    <col min="9219" max="9219" width="4.5703125" style="70" customWidth="1"/>
    <col min="9220" max="9220" width="34.7109375" style="70" customWidth="1"/>
    <col min="9221" max="9221" width="9.140625" style="70" customWidth="1"/>
    <col min="9222" max="9222" width="9.7109375" style="70" customWidth="1"/>
    <col min="9223" max="9226" width="9.5703125" style="70" customWidth="1"/>
    <col min="9227" max="9227" width="10.140625" style="70" customWidth="1"/>
    <col min="9228" max="9231" width="9.5703125" style="70" customWidth="1"/>
    <col min="9232" max="9473" width="9.140625" style="70"/>
    <col min="9474" max="9474" width="11" style="70" customWidth="1"/>
    <col min="9475" max="9475" width="4.5703125" style="70" customWidth="1"/>
    <col min="9476" max="9476" width="34.7109375" style="70" customWidth="1"/>
    <col min="9477" max="9477" width="9.140625" style="70" customWidth="1"/>
    <col min="9478" max="9478" width="9.7109375" style="70" customWidth="1"/>
    <col min="9479" max="9482" width="9.5703125" style="70" customWidth="1"/>
    <col min="9483" max="9483" width="10.140625" style="70" customWidth="1"/>
    <col min="9484" max="9487" width="9.5703125" style="70" customWidth="1"/>
    <col min="9488" max="9729" width="9.140625" style="70"/>
    <col min="9730" max="9730" width="11" style="70" customWidth="1"/>
    <col min="9731" max="9731" width="4.5703125" style="70" customWidth="1"/>
    <col min="9732" max="9732" width="34.7109375" style="70" customWidth="1"/>
    <col min="9733" max="9733" width="9.140625" style="70" customWidth="1"/>
    <col min="9734" max="9734" width="9.7109375" style="70" customWidth="1"/>
    <col min="9735" max="9738" width="9.5703125" style="70" customWidth="1"/>
    <col min="9739" max="9739" width="10.140625" style="70" customWidth="1"/>
    <col min="9740" max="9743" width="9.5703125" style="70" customWidth="1"/>
    <col min="9744" max="9985" width="9.140625" style="70"/>
    <col min="9986" max="9986" width="11" style="70" customWidth="1"/>
    <col min="9987" max="9987" width="4.5703125" style="70" customWidth="1"/>
    <col min="9988" max="9988" width="34.7109375" style="70" customWidth="1"/>
    <col min="9989" max="9989" width="9.140625" style="70" customWidth="1"/>
    <col min="9990" max="9990" width="9.7109375" style="70" customWidth="1"/>
    <col min="9991" max="9994" width="9.5703125" style="70" customWidth="1"/>
    <col min="9995" max="9995" width="10.140625" style="70" customWidth="1"/>
    <col min="9996" max="9999" width="9.5703125" style="70" customWidth="1"/>
    <col min="10000" max="10241" width="9.140625" style="70"/>
    <col min="10242" max="10242" width="11" style="70" customWidth="1"/>
    <col min="10243" max="10243" width="4.5703125" style="70" customWidth="1"/>
    <col min="10244" max="10244" width="34.7109375" style="70" customWidth="1"/>
    <col min="10245" max="10245" width="9.140625" style="70" customWidth="1"/>
    <col min="10246" max="10246" width="9.7109375" style="70" customWidth="1"/>
    <col min="10247" max="10250" width="9.5703125" style="70" customWidth="1"/>
    <col min="10251" max="10251" width="10.140625" style="70" customWidth="1"/>
    <col min="10252" max="10255" width="9.5703125" style="70" customWidth="1"/>
    <col min="10256" max="10497" width="9.140625" style="70"/>
    <col min="10498" max="10498" width="11" style="70" customWidth="1"/>
    <col min="10499" max="10499" width="4.5703125" style="70" customWidth="1"/>
    <col min="10500" max="10500" width="34.7109375" style="70" customWidth="1"/>
    <col min="10501" max="10501" width="9.140625" style="70" customWidth="1"/>
    <col min="10502" max="10502" width="9.7109375" style="70" customWidth="1"/>
    <col min="10503" max="10506" width="9.5703125" style="70" customWidth="1"/>
    <col min="10507" max="10507" width="10.140625" style="70" customWidth="1"/>
    <col min="10508" max="10511" width="9.5703125" style="70" customWidth="1"/>
    <col min="10512" max="10753" width="9.140625" style="70"/>
    <col min="10754" max="10754" width="11" style="70" customWidth="1"/>
    <col min="10755" max="10755" width="4.5703125" style="70" customWidth="1"/>
    <col min="10756" max="10756" width="34.7109375" style="70" customWidth="1"/>
    <col min="10757" max="10757" width="9.140625" style="70" customWidth="1"/>
    <col min="10758" max="10758" width="9.7109375" style="70" customWidth="1"/>
    <col min="10759" max="10762" width="9.5703125" style="70" customWidth="1"/>
    <col min="10763" max="10763" width="10.140625" style="70" customWidth="1"/>
    <col min="10764" max="10767" width="9.5703125" style="70" customWidth="1"/>
    <col min="10768" max="11009" width="9.140625" style="70"/>
    <col min="11010" max="11010" width="11" style="70" customWidth="1"/>
    <col min="11011" max="11011" width="4.5703125" style="70" customWidth="1"/>
    <col min="11012" max="11012" width="34.7109375" style="70" customWidth="1"/>
    <col min="11013" max="11013" width="9.140625" style="70" customWidth="1"/>
    <col min="11014" max="11014" width="9.7109375" style="70" customWidth="1"/>
    <col min="11015" max="11018" width="9.5703125" style="70" customWidth="1"/>
    <col min="11019" max="11019" width="10.140625" style="70" customWidth="1"/>
    <col min="11020" max="11023" width="9.5703125" style="70" customWidth="1"/>
    <col min="11024" max="11265" width="9.140625" style="70"/>
    <col min="11266" max="11266" width="11" style="70" customWidth="1"/>
    <col min="11267" max="11267" width="4.5703125" style="70" customWidth="1"/>
    <col min="11268" max="11268" width="34.7109375" style="70" customWidth="1"/>
    <col min="11269" max="11269" width="9.140625" style="70" customWidth="1"/>
    <col min="11270" max="11270" width="9.7109375" style="70" customWidth="1"/>
    <col min="11271" max="11274" width="9.5703125" style="70" customWidth="1"/>
    <col min="11275" max="11275" width="10.140625" style="70" customWidth="1"/>
    <col min="11276" max="11279" width="9.5703125" style="70" customWidth="1"/>
    <col min="11280" max="11521" width="9.140625" style="70"/>
    <col min="11522" max="11522" width="11" style="70" customWidth="1"/>
    <col min="11523" max="11523" width="4.5703125" style="70" customWidth="1"/>
    <col min="11524" max="11524" width="34.7109375" style="70" customWidth="1"/>
    <col min="11525" max="11525" width="9.140625" style="70" customWidth="1"/>
    <col min="11526" max="11526" width="9.7109375" style="70" customWidth="1"/>
    <col min="11527" max="11530" width="9.5703125" style="70" customWidth="1"/>
    <col min="11531" max="11531" width="10.140625" style="70" customWidth="1"/>
    <col min="11532" max="11535" width="9.5703125" style="70" customWidth="1"/>
    <col min="11536" max="11777" width="9.140625" style="70"/>
    <col min="11778" max="11778" width="11" style="70" customWidth="1"/>
    <col min="11779" max="11779" width="4.5703125" style="70" customWidth="1"/>
    <col min="11780" max="11780" width="34.7109375" style="70" customWidth="1"/>
    <col min="11781" max="11781" width="9.140625" style="70" customWidth="1"/>
    <col min="11782" max="11782" width="9.7109375" style="70" customWidth="1"/>
    <col min="11783" max="11786" width="9.5703125" style="70" customWidth="1"/>
    <col min="11787" max="11787" width="10.140625" style="70" customWidth="1"/>
    <col min="11788" max="11791" width="9.5703125" style="70" customWidth="1"/>
    <col min="11792" max="12033" width="9.140625" style="70"/>
    <col min="12034" max="12034" width="11" style="70" customWidth="1"/>
    <col min="12035" max="12035" width="4.5703125" style="70" customWidth="1"/>
    <col min="12036" max="12036" width="34.7109375" style="70" customWidth="1"/>
    <col min="12037" max="12037" width="9.140625" style="70" customWidth="1"/>
    <col min="12038" max="12038" width="9.7109375" style="70" customWidth="1"/>
    <col min="12039" max="12042" width="9.5703125" style="70" customWidth="1"/>
    <col min="12043" max="12043" width="10.140625" style="70" customWidth="1"/>
    <col min="12044" max="12047" width="9.5703125" style="70" customWidth="1"/>
    <col min="12048" max="12289" width="9.140625" style="70"/>
    <col min="12290" max="12290" width="11" style="70" customWidth="1"/>
    <col min="12291" max="12291" width="4.5703125" style="70" customWidth="1"/>
    <col min="12292" max="12292" width="34.7109375" style="70" customWidth="1"/>
    <col min="12293" max="12293" width="9.140625" style="70" customWidth="1"/>
    <col min="12294" max="12294" width="9.7109375" style="70" customWidth="1"/>
    <col min="12295" max="12298" width="9.5703125" style="70" customWidth="1"/>
    <col min="12299" max="12299" width="10.140625" style="70" customWidth="1"/>
    <col min="12300" max="12303" width="9.5703125" style="70" customWidth="1"/>
    <col min="12304" max="12545" width="9.140625" style="70"/>
    <col min="12546" max="12546" width="11" style="70" customWidth="1"/>
    <col min="12547" max="12547" width="4.5703125" style="70" customWidth="1"/>
    <col min="12548" max="12548" width="34.7109375" style="70" customWidth="1"/>
    <col min="12549" max="12549" width="9.140625" style="70" customWidth="1"/>
    <col min="12550" max="12550" width="9.7109375" style="70" customWidth="1"/>
    <col min="12551" max="12554" width="9.5703125" style="70" customWidth="1"/>
    <col min="12555" max="12555" width="10.140625" style="70" customWidth="1"/>
    <col min="12556" max="12559" width="9.5703125" style="70" customWidth="1"/>
    <col min="12560" max="12801" width="9.140625" style="70"/>
    <col min="12802" max="12802" width="11" style="70" customWidth="1"/>
    <col min="12803" max="12803" width="4.5703125" style="70" customWidth="1"/>
    <col min="12804" max="12804" width="34.7109375" style="70" customWidth="1"/>
    <col min="12805" max="12805" width="9.140625" style="70" customWidth="1"/>
    <col min="12806" max="12806" width="9.7109375" style="70" customWidth="1"/>
    <col min="12807" max="12810" width="9.5703125" style="70" customWidth="1"/>
    <col min="12811" max="12811" width="10.140625" style="70" customWidth="1"/>
    <col min="12812" max="12815" width="9.5703125" style="70" customWidth="1"/>
    <col min="12816" max="13057" width="9.140625" style="70"/>
    <col min="13058" max="13058" width="11" style="70" customWidth="1"/>
    <col min="13059" max="13059" width="4.5703125" style="70" customWidth="1"/>
    <col min="13060" max="13060" width="34.7109375" style="70" customWidth="1"/>
    <col min="13061" max="13061" width="9.140625" style="70" customWidth="1"/>
    <col min="13062" max="13062" width="9.7109375" style="70" customWidth="1"/>
    <col min="13063" max="13066" width="9.5703125" style="70" customWidth="1"/>
    <col min="13067" max="13067" width="10.140625" style="70" customWidth="1"/>
    <col min="13068" max="13071" width="9.5703125" style="70" customWidth="1"/>
    <col min="13072" max="13313" width="9.140625" style="70"/>
    <col min="13314" max="13314" width="11" style="70" customWidth="1"/>
    <col min="13315" max="13315" width="4.5703125" style="70" customWidth="1"/>
    <col min="13316" max="13316" width="34.7109375" style="70" customWidth="1"/>
    <col min="13317" max="13317" width="9.140625" style="70" customWidth="1"/>
    <col min="13318" max="13318" width="9.7109375" style="70" customWidth="1"/>
    <col min="13319" max="13322" width="9.5703125" style="70" customWidth="1"/>
    <col min="13323" max="13323" width="10.140625" style="70" customWidth="1"/>
    <col min="13324" max="13327" width="9.5703125" style="70" customWidth="1"/>
    <col min="13328" max="13569" width="9.140625" style="70"/>
    <col min="13570" max="13570" width="11" style="70" customWidth="1"/>
    <col min="13571" max="13571" width="4.5703125" style="70" customWidth="1"/>
    <col min="13572" max="13572" width="34.7109375" style="70" customWidth="1"/>
    <col min="13573" max="13573" width="9.140625" style="70" customWidth="1"/>
    <col min="13574" max="13574" width="9.7109375" style="70" customWidth="1"/>
    <col min="13575" max="13578" width="9.5703125" style="70" customWidth="1"/>
    <col min="13579" max="13579" width="10.140625" style="70" customWidth="1"/>
    <col min="13580" max="13583" width="9.5703125" style="70" customWidth="1"/>
    <col min="13584" max="13825" width="9.140625" style="70"/>
    <col min="13826" max="13826" width="11" style="70" customWidth="1"/>
    <col min="13827" max="13827" width="4.5703125" style="70" customWidth="1"/>
    <col min="13828" max="13828" width="34.7109375" style="70" customWidth="1"/>
    <col min="13829" max="13829" width="9.140625" style="70" customWidth="1"/>
    <col min="13830" max="13830" width="9.7109375" style="70" customWidth="1"/>
    <col min="13831" max="13834" width="9.5703125" style="70" customWidth="1"/>
    <col min="13835" max="13835" width="10.140625" style="70" customWidth="1"/>
    <col min="13836" max="13839" width="9.5703125" style="70" customWidth="1"/>
    <col min="13840" max="14081" width="9.140625" style="70"/>
    <col min="14082" max="14082" width="11" style="70" customWidth="1"/>
    <col min="14083" max="14083" width="4.5703125" style="70" customWidth="1"/>
    <col min="14084" max="14084" width="34.7109375" style="70" customWidth="1"/>
    <col min="14085" max="14085" width="9.140625" style="70" customWidth="1"/>
    <col min="14086" max="14086" width="9.7109375" style="70" customWidth="1"/>
    <col min="14087" max="14090" width="9.5703125" style="70" customWidth="1"/>
    <col min="14091" max="14091" width="10.140625" style="70" customWidth="1"/>
    <col min="14092" max="14095" width="9.5703125" style="70" customWidth="1"/>
    <col min="14096" max="14337" width="9.140625" style="70"/>
    <col min="14338" max="14338" width="11" style="70" customWidth="1"/>
    <col min="14339" max="14339" width="4.5703125" style="70" customWidth="1"/>
    <col min="14340" max="14340" width="34.7109375" style="70" customWidth="1"/>
    <col min="14341" max="14341" width="9.140625" style="70" customWidth="1"/>
    <col min="14342" max="14342" width="9.7109375" style="70" customWidth="1"/>
    <col min="14343" max="14346" width="9.5703125" style="70" customWidth="1"/>
    <col min="14347" max="14347" width="10.140625" style="70" customWidth="1"/>
    <col min="14348" max="14351" width="9.5703125" style="70" customWidth="1"/>
    <col min="14352" max="14593" width="9.140625" style="70"/>
    <col min="14594" max="14594" width="11" style="70" customWidth="1"/>
    <col min="14595" max="14595" width="4.5703125" style="70" customWidth="1"/>
    <col min="14596" max="14596" width="34.7109375" style="70" customWidth="1"/>
    <col min="14597" max="14597" width="9.140625" style="70" customWidth="1"/>
    <col min="14598" max="14598" width="9.7109375" style="70" customWidth="1"/>
    <col min="14599" max="14602" width="9.5703125" style="70" customWidth="1"/>
    <col min="14603" max="14603" width="10.140625" style="70" customWidth="1"/>
    <col min="14604" max="14607" width="9.5703125" style="70" customWidth="1"/>
    <col min="14608" max="14849" width="9.140625" style="70"/>
    <col min="14850" max="14850" width="11" style="70" customWidth="1"/>
    <col min="14851" max="14851" width="4.5703125" style="70" customWidth="1"/>
    <col min="14852" max="14852" width="34.7109375" style="70" customWidth="1"/>
    <col min="14853" max="14853" width="9.140625" style="70" customWidth="1"/>
    <col min="14854" max="14854" width="9.7109375" style="70" customWidth="1"/>
    <col min="14855" max="14858" width="9.5703125" style="70" customWidth="1"/>
    <col min="14859" max="14859" width="10.140625" style="70" customWidth="1"/>
    <col min="14860" max="14863" width="9.5703125" style="70" customWidth="1"/>
    <col min="14864" max="15105" width="9.140625" style="70"/>
    <col min="15106" max="15106" width="11" style="70" customWidth="1"/>
    <col min="15107" max="15107" width="4.5703125" style="70" customWidth="1"/>
    <col min="15108" max="15108" width="34.7109375" style="70" customWidth="1"/>
    <col min="15109" max="15109" width="9.140625" style="70" customWidth="1"/>
    <col min="15110" max="15110" width="9.7109375" style="70" customWidth="1"/>
    <col min="15111" max="15114" width="9.5703125" style="70" customWidth="1"/>
    <col min="15115" max="15115" width="10.140625" style="70" customWidth="1"/>
    <col min="15116" max="15119" width="9.5703125" style="70" customWidth="1"/>
    <col min="15120" max="15361" width="9.140625" style="70"/>
    <col min="15362" max="15362" width="11" style="70" customWidth="1"/>
    <col min="15363" max="15363" width="4.5703125" style="70" customWidth="1"/>
    <col min="15364" max="15364" width="34.7109375" style="70" customWidth="1"/>
    <col min="15365" max="15365" width="9.140625" style="70" customWidth="1"/>
    <col min="15366" max="15366" width="9.7109375" style="70" customWidth="1"/>
    <col min="15367" max="15370" width="9.5703125" style="70" customWidth="1"/>
    <col min="15371" max="15371" width="10.140625" style="70" customWidth="1"/>
    <col min="15372" max="15375" width="9.5703125" style="70" customWidth="1"/>
    <col min="15376" max="15617" width="9.140625" style="70"/>
    <col min="15618" max="15618" width="11" style="70" customWidth="1"/>
    <col min="15619" max="15619" width="4.5703125" style="70" customWidth="1"/>
    <col min="15620" max="15620" width="34.7109375" style="70" customWidth="1"/>
    <col min="15621" max="15621" width="9.140625" style="70" customWidth="1"/>
    <col min="15622" max="15622" width="9.7109375" style="70" customWidth="1"/>
    <col min="15623" max="15626" width="9.5703125" style="70" customWidth="1"/>
    <col min="15627" max="15627" width="10.140625" style="70" customWidth="1"/>
    <col min="15628" max="15631" width="9.5703125" style="70" customWidth="1"/>
    <col min="15632" max="15873" width="9.140625" style="70"/>
    <col min="15874" max="15874" width="11" style="70" customWidth="1"/>
    <col min="15875" max="15875" width="4.5703125" style="70" customWidth="1"/>
    <col min="15876" max="15876" width="34.7109375" style="70" customWidth="1"/>
    <col min="15877" max="15877" width="9.140625" style="70" customWidth="1"/>
    <col min="15878" max="15878" width="9.7109375" style="70" customWidth="1"/>
    <col min="15879" max="15882" width="9.5703125" style="70" customWidth="1"/>
    <col min="15883" max="15883" width="10.140625" style="70" customWidth="1"/>
    <col min="15884" max="15887" width="9.5703125" style="70" customWidth="1"/>
    <col min="15888" max="16129" width="9.140625" style="70"/>
    <col min="16130" max="16130" width="11" style="70" customWidth="1"/>
    <col min="16131" max="16131" width="4.5703125" style="70" customWidth="1"/>
    <col min="16132" max="16132" width="34.7109375" style="70" customWidth="1"/>
    <col min="16133" max="16133" width="9.140625" style="70" customWidth="1"/>
    <col min="16134" max="16134" width="9.7109375" style="70" customWidth="1"/>
    <col min="16135" max="16138" width="9.5703125" style="70" customWidth="1"/>
    <col min="16139" max="16139" width="10.140625" style="70" customWidth="1"/>
    <col min="16140" max="16143" width="9.5703125" style="70" customWidth="1"/>
    <col min="16144" max="16384" width="9.140625" style="70"/>
  </cols>
  <sheetData>
    <row r="1" spans="2:16" ht="23.25" customHeight="1">
      <c r="O1" s="412" t="s">
        <v>311</v>
      </c>
    </row>
    <row r="2" spans="2:16" ht="23.25" customHeight="1">
      <c r="D2" s="542" t="s">
        <v>1</v>
      </c>
      <c r="E2" s="542"/>
      <c r="F2" s="542"/>
      <c r="G2" s="542"/>
      <c r="H2" s="542"/>
      <c r="I2" s="542"/>
      <c r="J2" s="542"/>
      <c r="K2" s="542"/>
      <c r="L2" s="542"/>
      <c r="N2" s="543"/>
      <c r="O2" s="543"/>
    </row>
    <row r="3" spans="2:16" ht="20.45" customHeight="1">
      <c r="C3" s="544" t="s">
        <v>330</v>
      </c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412"/>
    </row>
    <row r="4" spans="2:16" ht="22.15" customHeight="1"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5"/>
    </row>
    <row r="5" spans="2:16" ht="12.75" customHeight="1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416" t="s">
        <v>36</v>
      </c>
    </row>
    <row r="6" spans="2:16" ht="51" customHeight="1">
      <c r="B6" s="547" t="s">
        <v>174</v>
      </c>
      <c r="C6" s="550" t="s">
        <v>88</v>
      </c>
      <c r="D6" s="551" t="s">
        <v>175</v>
      </c>
      <c r="E6" s="545" t="s">
        <v>55</v>
      </c>
      <c r="F6" s="546" t="s">
        <v>312</v>
      </c>
      <c r="G6" s="546"/>
      <c r="H6" s="546"/>
      <c r="I6" s="546"/>
      <c r="J6" s="546"/>
      <c r="K6" s="545" t="s">
        <v>176</v>
      </c>
      <c r="L6" s="546" t="s">
        <v>262</v>
      </c>
      <c r="M6" s="546"/>
      <c r="N6" s="546"/>
      <c r="O6" s="546"/>
      <c r="P6" s="216"/>
    </row>
    <row r="7" spans="2:16" ht="15.75" hidden="1" customHeight="1">
      <c r="B7" s="548"/>
      <c r="C7" s="550"/>
      <c r="D7" s="551"/>
      <c r="E7" s="545"/>
      <c r="F7" s="515" t="s">
        <v>92</v>
      </c>
      <c r="G7" s="515"/>
      <c r="H7" s="515"/>
      <c r="I7" s="411"/>
      <c r="J7" s="411"/>
      <c r="K7" s="545"/>
      <c r="L7" s="515" t="s">
        <v>92</v>
      </c>
      <c r="M7" s="515"/>
      <c r="N7" s="515"/>
      <c r="O7" s="515"/>
      <c r="P7" s="217"/>
    </row>
    <row r="8" spans="2:16" ht="15.75" hidden="1" customHeight="1">
      <c r="B8" s="548"/>
      <c r="C8" s="550"/>
      <c r="D8" s="551"/>
      <c r="E8" s="545"/>
      <c r="F8" s="411">
        <v>1</v>
      </c>
      <c r="G8" s="411"/>
      <c r="H8" s="411">
        <v>5</v>
      </c>
      <c r="I8" s="411"/>
      <c r="J8" s="411"/>
      <c r="K8" s="545"/>
      <c r="L8" s="411">
        <v>1</v>
      </c>
      <c r="M8" s="411"/>
      <c r="N8" s="411">
        <v>2</v>
      </c>
      <c r="O8" s="411">
        <v>5</v>
      </c>
      <c r="P8" s="216"/>
    </row>
    <row r="9" spans="2:16" s="219" customFormat="1" ht="11.25" customHeight="1">
      <c r="B9" s="548"/>
      <c r="C9" s="550"/>
      <c r="D9" s="551"/>
      <c r="E9" s="545"/>
      <c r="F9" s="541" t="s">
        <v>99</v>
      </c>
      <c r="G9" s="541"/>
      <c r="H9" s="541"/>
      <c r="I9" s="541"/>
      <c r="J9" s="541"/>
      <c r="K9" s="545"/>
      <c r="L9" s="541" t="s">
        <v>99</v>
      </c>
      <c r="M9" s="541"/>
      <c r="N9" s="541"/>
      <c r="O9" s="541"/>
      <c r="P9" s="218"/>
    </row>
    <row r="10" spans="2:16" ht="17.25" customHeight="1">
      <c r="B10" s="549"/>
      <c r="C10" s="550"/>
      <c r="D10" s="551"/>
      <c r="E10" s="545"/>
      <c r="F10" s="74" t="s">
        <v>100</v>
      </c>
      <c r="G10" s="74" t="s">
        <v>103</v>
      </c>
      <c r="H10" s="74" t="s">
        <v>104</v>
      </c>
      <c r="I10" s="74" t="s">
        <v>161</v>
      </c>
      <c r="J10" s="74" t="s">
        <v>162</v>
      </c>
      <c r="K10" s="545"/>
      <c r="L10" s="74" t="s">
        <v>105</v>
      </c>
      <c r="M10" s="74" t="s">
        <v>108</v>
      </c>
      <c r="N10" s="74" t="s">
        <v>106</v>
      </c>
      <c r="O10" s="74" t="s">
        <v>109</v>
      </c>
    </row>
    <row r="11" spans="2:16" ht="14.25" customHeight="1">
      <c r="B11" s="220"/>
      <c r="C11" s="411">
        <v>1</v>
      </c>
      <c r="D11" s="411">
        <v>2</v>
      </c>
      <c r="E11" s="411">
        <v>3</v>
      </c>
      <c r="F11" s="411">
        <v>4</v>
      </c>
      <c r="G11" s="74" t="s">
        <v>313</v>
      </c>
      <c r="H11" s="74" t="s">
        <v>50</v>
      </c>
      <c r="I11" s="74" t="s">
        <v>183</v>
      </c>
      <c r="J11" s="74" t="s">
        <v>51</v>
      </c>
      <c r="K11" s="74" t="s">
        <v>184</v>
      </c>
      <c r="L11" s="74" t="s">
        <v>85</v>
      </c>
      <c r="M11" s="74" t="s">
        <v>177</v>
      </c>
      <c r="N11" s="74" t="s">
        <v>178</v>
      </c>
      <c r="O11" s="74" t="s">
        <v>186</v>
      </c>
    </row>
    <row r="12" spans="2:16" ht="19.5" customHeight="1">
      <c r="B12" s="220"/>
      <c r="C12" s="411" t="s">
        <v>89</v>
      </c>
      <c r="D12" s="221">
        <f>E12+K12</f>
        <v>65218.2</v>
      </c>
      <c r="E12" s="221">
        <f>F12+G12+H12+I12+J12</f>
        <v>35396.800000000003</v>
      </c>
      <c r="F12" s="221">
        <f>F15+F18+F21+F24+F27+F31+F34+F37+F46+F49+F52+F55+F58+F64+F70+F73</f>
        <v>2676.4</v>
      </c>
      <c r="G12" s="221">
        <f t="shared" ref="G12:J14" si="0">G15+G18+G21+G24+G27+G31+G34+G37+G46+G49+G52+G55+G58+G64+G70+G73</f>
        <v>0</v>
      </c>
      <c r="H12" s="221">
        <f t="shared" si="0"/>
        <v>1527.9</v>
      </c>
      <c r="I12" s="221">
        <f t="shared" si="0"/>
        <v>23930.799999999999</v>
      </c>
      <c r="J12" s="221">
        <f t="shared" si="0"/>
        <v>7261.7000000000007</v>
      </c>
      <c r="K12" s="221">
        <f>L12+M12+N12+O12</f>
        <v>29821.399999999998</v>
      </c>
      <c r="L12" s="221">
        <f t="shared" ref="L12:O14" si="1">L15+L18+L21+L24+L27+L31+L34+L37+L46+L49+L52+L55+L58+L64+L70+L73</f>
        <v>17844.8</v>
      </c>
      <c r="M12" s="221">
        <f t="shared" si="1"/>
        <v>7112.9</v>
      </c>
      <c r="N12" s="221">
        <f t="shared" si="1"/>
        <v>231</v>
      </c>
      <c r="O12" s="221">
        <f t="shared" si="1"/>
        <v>4632.7</v>
      </c>
    </row>
    <row r="13" spans="2:16" ht="19.5" customHeight="1">
      <c r="B13" s="220"/>
      <c r="C13" s="417" t="s">
        <v>314</v>
      </c>
      <c r="D13" s="418">
        <f>E13+K13</f>
        <v>53938.400000000009</v>
      </c>
      <c r="E13" s="419">
        <f>F13+G13+H13+I13+J13</f>
        <v>23296.7</v>
      </c>
      <c r="F13" s="419">
        <f>F16+F19+F22+F25+F28+F32+F35+F38+F47+F50+F53+F56+F59+F65+F71+F74</f>
        <v>2334.8000000000002</v>
      </c>
      <c r="G13" s="419">
        <f t="shared" si="0"/>
        <v>0</v>
      </c>
      <c r="H13" s="419">
        <f t="shared" si="0"/>
        <v>1412.9</v>
      </c>
      <c r="I13" s="419">
        <f t="shared" si="0"/>
        <v>10500</v>
      </c>
      <c r="J13" s="419">
        <f t="shared" si="0"/>
        <v>9049</v>
      </c>
      <c r="K13" s="419">
        <f>L13+M13+N13+O13</f>
        <v>30641.700000000004</v>
      </c>
      <c r="L13" s="419">
        <f t="shared" si="1"/>
        <v>18624.100000000002</v>
      </c>
      <c r="M13" s="419">
        <f t="shared" si="1"/>
        <v>7133.7</v>
      </c>
      <c r="N13" s="419">
        <f t="shared" si="1"/>
        <v>231</v>
      </c>
      <c r="O13" s="419">
        <f t="shared" si="1"/>
        <v>4652.8999999999996</v>
      </c>
      <c r="P13" s="79"/>
    </row>
    <row r="14" spans="2:16" ht="19.5" customHeight="1">
      <c r="B14" s="220"/>
      <c r="C14" s="417" t="s">
        <v>315</v>
      </c>
      <c r="D14" s="418">
        <f>E14+K14</f>
        <v>11279.800000000001</v>
      </c>
      <c r="E14" s="419">
        <f>F14+G14+H14+I14+J14</f>
        <v>12100.1</v>
      </c>
      <c r="F14" s="419">
        <f>F17+F20+F23+F26+F29+F33+F36+F39+F48+F51+F54+F57+F60+F66+F72+F75</f>
        <v>341.59999999999997</v>
      </c>
      <c r="G14" s="419">
        <f t="shared" si="0"/>
        <v>0</v>
      </c>
      <c r="H14" s="419">
        <f t="shared" si="0"/>
        <v>115</v>
      </c>
      <c r="I14" s="419">
        <f t="shared" si="0"/>
        <v>13430.8</v>
      </c>
      <c r="J14" s="419">
        <f t="shared" si="0"/>
        <v>-1787.3</v>
      </c>
      <c r="K14" s="419">
        <f>K23+K33+K36+K39+K54+K20+K29</f>
        <v>-820.30000000000007</v>
      </c>
      <c r="L14" s="419">
        <f t="shared" si="1"/>
        <v>-779.3</v>
      </c>
      <c r="M14" s="419">
        <f t="shared" si="1"/>
        <v>-20.8</v>
      </c>
      <c r="N14" s="419">
        <f t="shared" si="1"/>
        <v>0</v>
      </c>
      <c r="O14" s="419">
        <f t="shared" si="1"/>
        <v>-20.2</v>
      </c>
    </row>
    <row r="15" spans="2:16" ht="30.75" customHeight="1">
      <c r="B15" s="220">
        <v>1</v>
      </c>
      <c r="C15" s="77" t="s">
        <v>181</v>
      </c>
      <c r="D15" s="221">
        <f>E15</f>
        <v>2255.0000000000005</v>
      </c>
      <c r="E15" s="221">
        <f>J15</f>
        <v>2255.0000000000005</v>
      </c>
      <c r="F15" s="221"/>
      <c r="G15" s="221"/>
      <c r="H15" s="221"/>
      <c r="I15" s="221"/>
      <c r="J15" s="223">
        <f>J16+J17</f>
        <v>2255.0000000000005</v>
      </c>
      <c r="K15" s="221"/>
      <c r="L15" s="221"/>
      <c r="M15" s="221"/>
      <c r="N15" s="221"/>
      <c r="O15" s="221"/>
    </row>
    <row r="16" spans="2:16" ht="30">
      <c r="B16" s="220"/>
      <c r="C16" s="417" t="s">
        <v>316</v>
      </c>
      <c r="D16" s="420">
        <f>E16</f>
        <v>4914.1000000000004</v>
      </c>
      <c r="E16" s="420">
        <v>4914.1000000000004</v>
      </c>
      <c r="F16" s="421"/>
      <c r="G16" s="421"/>
      <c r="H16" s="421"/>
      <c r="I16" s="421"/>
      <c r="J16" s="420">
        <v>4914.1000000000004</v>
      </c>
      <c r="K16" s="421"/>
      <c r="L16" s="421"/>
      <c r="M16" s="421"/>
      <c r="N16" s="421"/>
      <c r="O16" s="421"/>
    </row>
    <row r="17" spans="2:15" ht="15.75">
      <c r="B17" s="220"/>
      <c r="C17" s="417" t="s">
        <v>317</v>
      </c>
      <c r="D17" s="420">
        <f>J17</f>
        <v>-2659.1</v>
      </c>
      <c r="E17" s="420">
        <v>-2659.1</v>
      </c>
      <c r="F17" s="421"/>
      <c r="G17" s="421"/>
      <c r="H17" s="421"/>
      <c r="I17" s="421"/>
      <c r="J17" s="420">
        <v>-2659.1</v>
      </c>
      <c r="K17" s="421"/>
      <c r="L17" s="421"/>
      <c r="M17" s="421"/>
      <c r="N17" s="421"/>
      <c r="O17" s="421"/>
    </row>
    <row r="18" spans="2:15" ht="31.15" customHeight="1">
      <c r="B18" s="220">
        <v>2</v>
      </c>
      <c r="C18" s="422" t="s">
        <v>111</v>
      </c>
      <c r="D18" s="221">
        <f>E18+K18</f>
        <v>300.3</v>
      </c>
      <c r="E18" s="221">
        <v>300.3</v>
      </c>
      <c r="F18" s="223">
        <f>F19+F20</f>
        <v>300.3</v>
      </c>
      <c r="G18" s="223"/>
      <c r="H18" s="223"/>
      <c r="I18" s="223"/>
      <c r="J18" s="223"/>
      <c r="K18" s="221"/>
      <c r="L18" s="223"/>
      <c r="M18" s="223"/>
      <c r="N18" s="223"/>
      <c r="O18" s="223"/>
    </row>
    <row r="19" spans="2:15" ht="30">
      <c r="B19" s="220"/>
      <c r="C19" s="417" t="s">
        <v>316</v>
      </c>
      <c r="D19" s="420">
        <f>E19+K19</f>
        <v>280</v>
      </c>
      <c r="E19" s="420">
        <v>280</v>
      </c>
      <c r="F19" s="420">
        <v>280</v>
      </c>
      <c r="G19" s="420"/>
      <c r="H19" s="420"/>
      <c r="I19" s="420"/>
      <c r="J19" s="420"/>
      <c r="K19" s="420"/>
      <c r="L19" s="420"/>
      <c r="M19" s="420"/>
      <c r="N19" s="420"/>
      <c r="O19" s="420"/>
    </row>
    <row r="20" spans="2:15" ht="15.75">
      <c r="B20" s="220"/>
      <c r="C20" s="417" t="s">
        <v>317</v>
      </c>
      <c r="D20" s="420">
        <v>20.3</v>
      </c>
      <c r="E20" s="420">
        <v>20.3</v>
      </c>
      <c r="F20" s="420">
        <v>20.3</v>
      </c>
      <c r="G20" s="420"/>
      <c r="H20" s="420"/>
      <c r="I20" s="420"/>
      <c r="J20" s="420"/>
      <c r="K20" s="420"/>
      <c r="L20" s="420"/>
      <c r="M20" s="420"/>
      <c r="N20" s="420"/>
      <c r="O20" s="420"/>
    </row>
    <row r="21" spans="2:15" ht="13.5" customHeight="1">
      <c r="B21" s="220">
        <v>3</v>
      </c>
      <c r="C21" s="77" t="s">
        <v>114</v>
      </c>
      <c r="D21" s="221">
        <f>E21+K21</f>
        <v>10993</v>
      </c>
      <c r="E21" s="221"/>
      <c r="F21" s="223"/>
      <c r="G21" s="223"/>
      <c r="H21" s="223"/>
      <c r="I21" s="223"/>
      <c r="J21" s="223"/>
      <c r="K21" s="221">
        <f>L21</f>
        <v>10993</v>
      </c>
      <c r="L21" s="223">
        <f>L22+L23</f>
        <v>10993</v>
      </c>
      <c r="M21" s="223"/>
      <c r="N21" s="223"/>
      <c r="O21" s="223"/>
    </row>
    <row r="22" spans="2:15" ht="30">
      <c r="B22" s="220"/>
      <c r="C22" s="417" t="s">
        <v>316</v>
      </c>
      <c r="D22" s="221">
        <f t="shared" ref="D22:D23" si="2">E22+K22</f>
        <v>11470.8</v>
      </c>
      <c r="E22" s="421"/>
      <c r="F22" s="420"/>
      <c r="G22" s="420"/>
      <c r="H22" s="420"/>
      <c r="I22" s="420"/>
      <c r="J22" s="420"/>
      <c r="K22" s="223">
        <f t="shared" ref="K22:K23" si="3">L22</f>
        <v>11470.8</v>
      </c>
      <c r="L22" s="420">
        <v>11470.8</v>
      </c>
      <c r="M22" s="420"/>
      <c r="N22" s="420"/>
      <c r="O22" s="420"/>
    </row>
    <row r="23" spans="2:15" ht="15.75">
      <c r="B23" s="220"/>
      <c r="C23" s="417" t="s">
        <v>317</v>
      </c>
      <c r="D23" s="221">
        <f t="shared" si="2"/>
        <v>-477.8</v>
      </c>
      <c r="E23" s="421"/>
      <c r="F23" s="420"/>
      <c r="G23" s="420"/>
      <c r="H23" s="420"/>
      <c r="I23" s="420"/>
      <c r="J23" s="420"/>
      <c r="K23" s="223">
        <f t="shared" si="3"/>
        <v>-477.8</v>
      </c>
      <c r="L23" s="420">
        <v>-477.8</v>
      </c>
      <c r="M23" s="420"/>
      <c r="N23" s="420"/>
      <c r="O23" s="420"/>
    </row>
    <row r="24" spans="2:15" ht="15.6" customHeight="1">
      <c r="B24" s="220">
        <v>4</v>
      </c>
      <c r="C24" s="77" t="s">
        <v>344</v>
      </c>
      <c r="D24" s="423">
        <f>E24+K24</f>
        <v>2600.7999999999997</v>
      </c>
      <c r="E24" s="74">
        <f t="shared" ref="D24:E29" si="4">F24</f>
        <v>1003.6999999999999</v>
      </c>
      <c r="F24" s="75">
        <f>F25+F26</f>
        <v>1003.6999999999999</v>
      </c>
      <c r="G24" s="223"/>
      <c r="H24" s="223"/>
      <c r="I24" s="223"/>
      <c r="J24" s="223"/>
      <c r="K24" s="221">
        <f>L24</f>
        <v>1597.1</v>
      </c>
      <c r="L24" s="223">
        <v>1597.1</v>
      </c>
      <c r="M24" s="223"/>
      <c r="N24" s="223"/>
      <c r="O24" s="223"/>
    </row>
    <row r="25" spans="2:15" ht="30">
      <c r="B25" s="220"/>
      <c r="C25" s="417" t="s">
        <v>316</v>
      </c>
      <c r="D25" s="424">
        <f>E25+K25</f>
        <v>2279.8999999999996</v>
      </c>
      <c r="E25" s="424">
        <f t="shared" si="4"/>
        <v>682.8</v>
      </c>
      <c r="F25" s="459">
        <v>682.8</v>
      </c>
      <c r="G25" s="420"/>
      <c r="H25" s="420"/>
      <c r="I25" s="420"/>
      <c r="J25" s="420"/>
      <c r="K25" s="420">
        <f>L25</f>
        <v>1597.1</v>
      </c>
      <c r="L25" s="420">
        <v>1597.1</v>
      </c>
      <c r="M25" s="420"/>
      <c r="N25" s="420"/>
      <c r="O25" s="420"/>
    </row>
    <row r="26" spans="2:15" ht="15.75">
      <c r="B26" s="220"/>
      <c r="C26" s="417" t="s">
        <v>317</v>
      </c>
      <c r="D26" s="420">
        <f t="shared" si="4"/>
        <v>320.89999999999998</v>
      </c>
      <c r="E26" s="420">
        <v>320.89999999999998</v>
      </c>
      <c r="F26" s="420">
        <v>320.89999999999998</v>
      </c>
      <c r="G26" s="420"/>
      <c r="H26" s="420"/>
      <c r="I26" s="420"/>
      <c r="J26" s="420"/>
      <c r="K26" s="420"/>
      <c r="L26" s="420"/>
      <c r="M26" s="420"/>
      <c r="N26" s="420"/>
      <c r="O26" s="420"/>
    </row>
    <row r="27" spans="2:15" ht="13.5" customHeight="1">
      <c r="B27" s="220">
        <v>5</v>
      </c>
      <c r="C27" s="77" t="s">
        <v>116</v>
      </c>
      <c r="D27" s="221">
        <f>E27+K27</f>
        <v>2935.2</v>
      </c>
      <c r="E27" s="221">
        <f t="shared" si="4"/>
        <v>1372.4</v>
      </c>
      <c r="F27" s="460">
        <v>1372.4</v>
      </c>
      <c r="G27" s="223"/>
      <c r="H27" s="223"/>
      <c r="I27" s="223"/>
      <c r="J27" s="223"/>
      <c r="K27" s="221">
        <f>L27</f>
        <v>1562.8</v>
      </c>
      <c r="L27" s="223">
        <f>L28+L29</f>
        <v>1562.8</v>
      </c>
      <c r="M27" s="223"/>
      <c r="N27" s="223"/>
      <c r="O27" s="223"/>
    </row>
    <row r="28" spans="2:15" ht="30">
      <c r="B28" s="220"/>
      <c r="C28" s="417" t="s">
        <v>318</v>
      </c>
      <c r="D28" s="420">
        <f>E28+K28</f>
        <v>2930</v>
      </c>
      <c r="E28" s="420">
        <f t="shared" si="4"/>
        <v>1372</v>
      </c>
      <c r="F28" s="420">
        <v>1372</v>
      </c>
      <c r="G28" s="420"/>
      <c r="H28" s="420"/>
      <c r="I28" s="420"/>
      <c r="J28" s="420"/>
      <c r="K28" s="420">
        <f>L28</f>
        <v>1558</v>
      </c>
      <c r="L28" s="420">
        <v>1558</v>
      </c>
      <c r="M28" s="420"/>
      <c r="N28" s="420"/>
      <c r="O28" s="420"/>
    </row>
    <row r="29" spans="2:15" ht="15.75">
      <c r="B29" s="220"/>
      <c r="C29" s="417" t="s">
        <v>317</v>
      </c>
      <c r="D29" s="420">
        <v>5.2</v>
      </c>
      <c r="E29" s="420">
        <f t="shared" si="4"/>
        <v>0.4</v>
      </c>
      <c r="F29" s="420">
        <v>0.4</v>
      </c>
      <c r="G29" s="420"/>
      <c r="H29" s="420"/>
      <c r="I29" s="420"/>
      <c r="J29" s="420"/>
      <c r="K29" s="420">
        <f>L29</f>
        <v>4.8</v>
      </c>
      <c r="L29" s="420">
        <v>4.8</v>
      </c>
      <c r="M29" s="420"/>
      <c r="N29" s="420"/>
      <c r="O29" s="420"/>
    </row>
    <row r="30" spans="2:15" ht="31.5" hidden="1">
      <c r="B30" s="220">
        <v>6</v>
      </c>
      <c r="C30" s="77" t="s">
        <v>185</v>
      </c>
      <c r="D30" s="221"/>
      <c r="E30" s="221"/>
      <c r="F30" s="223"/>
      <c r="G30" s="223"/>
      <c r="H30" s="223"/>
      <c r="I30" s="223"/>
      <c r="J30" s="223"/>
      <c r="K30" s="221"/>
      <c r="L30" s="223"/>
      <c r="M30" s="223"/>
      <c r="N30" s="223"/>
      <c r="O30" s="223"/>
    </row>
    <row r="31" spans="2:15" ht="23.25" customHeight="1">
      <c r="B31" s="220">
        <v>6</v>
      </c>
      <c r="C31" s="77" t="s">
        <v>153</v>
      </c>
      <c r="D31" s="221">
        <f>K31</f>
        <v>1586.9</v>
      </c>
      <c r="E31" s="221"/>
      <c r="F31" s="223"/>
      <c r="G31" s="223"/>
      <c r="H31" s="223"/>
      <c r="I31" s="223"/>
      <c r="J31" s="223"/>
      <c r="K31" s="221">
        <f>L31</f>
        <v>1586.9</v>
      </c>
      <c r="L31" s="223">
        <f>L32+L33</f>
        <v>1586.9</v>
      </c>
      <c r="M31" s="223"/>
      <c r="N31" s="223"/>
      <c r="O31" s="223"/>
    </row>
    <row r="32" spans="2:15" ht="30">
      <c r="B32" s="220"/>
      <c r="C32" s="417" t="s">
        <v>318</v>
      </c>
      <c r="D32" s="420">
        <f>K32</f>
        <v>1917.3</v>
      </c>
      <c r="E32" s="421"/>
      <c r="F32" s="420"/>
      <c r="G32" s="420"/>
      <c r="H32" s="420"/>
      <c r="I32" s="420"/>
      <c r="J32" s="420"/>
      <c r="K32" s="420">
        <f>L32</f>
        <v>1917.3</v>
      </c>
      <c r="L32" s="420">
        <f>1917.3</f>
        <v>1917.3</v>
      </c>
      <c r="M32" s="420"/>
      <c r="N32" s="420"/>
      <c r="O32" s="420"/>
    </row>
    <row r="33" spans="2:15" ht="15.75">
      <c r="B33" s="220"/>
      <c r="C33" s="417" t="s">
        <v>317</v>
      </c>
      <c r="D33" s="420">
        <f>K33</f>
        <v>-330.4</v>
      </c>
      <c r="E33" s="421"/>
      <c r="F33" s="420"/>
      <c r="G33" s="420"/>
      <c r="H33" s="420"/>
      <c r="I33" s="420"/>
      <c r="J33" s="420"/>
      <c r="K33" s="420">
        <f>L33</f>
        <v>-330.4</v>
      </c>
      <c r="L33" s="420">
        <v>-330.4</v>
      </c>
      <c r="M33" s="420"/>
      <c r="N33" s="420"/>
      <c r="O33" s="420"/>
    </row>
    <row r="34" spans="2:15" ht="28.5" customHeight="1">
      <c r="B34" s="220">
        <v>7</v>
      </c>
      <c r="C34" s="77" t="s">
        <v>120</v>
      </c>
      <c r="D34" s="221">
        <f>K34</f>
        <v>2105</v>
      </c>
      <c r="E34" s="221"/>
      <c r="F34" s="223"/>
      <c r="G34" s="223"/>
      <c r="H34" s="223"/>
      <c r="I34" s="223"/>
      <c r="J34" s="223"/>
      <c r="K34" s="221">
        <f>L34</f>
        <v>2105</v>
      </c>
      <c r="L34" s="223">
        <f>L35+L36</f>
        <v>2105</v>
      </c>
      <c r="M34" s="223"/>
      <c r="N34" s="223"/>
      <c r="O34" s="223"/>
    </row>
    <row r="35" spans="2:15" ht="30">
      <c r="B35" s="220"/>
      <c r="C35" s="417" t="s">
        <v>284</v>
      </c>
      <c r="D35" s="420">
        <f>K35</f>
        <v>2080.9</v>
      </c>
      <c r="E35" s="421"/>
      <c r="F35" s="420"/>
      <c r="G35" s="420"/>
      <c r="H35" s="420"/>
      <c r="I35" s="420"/>
      <c r="J35" s="420"/>
      <c r="K35" s="420">
        <f>L35</f>
        <v>2080.9</v>
      </c>
      <c r="L35" s="420">
        <f>2080.9</f>
        <v>2080.9</v>
      </c>
      <c r="M35" s="420"/>
      <c r="N35" s="420"/>
      <c r="O35" s="420"/>
    </row>
    <row r="36" spans="2:15" ht="15.75">
      <c r="B36" s="220"/>
      <c r="C36" s="417" t="s">
        <v>317</v>
      </c>
      <c r="D36" s="420">
        <v>24.1</v>
      </c>
      <c r="E36" s="421"/>
      <c r="F36" s="420"/>
      <c r="G36" s="420"/>
      <c r="H36" s="420"/>
      <c r="I36" s="420"/>
      <c r="J36" s="420"/>
      <c r="K36" s="420">
        <v>24.1</v>
      </c>
      <c r="L36" s="420">
        <v>24.1</v>
      </c>
      <c r="M36" s="420"/>
      <c r="N36" s="420"/>
      <c r="O36" s="420"/>
    </row>
    <row r="37" spans="2:15" ht="32.25" customHeight="1">
      <c r="B37" s="220">
        <v>8</v>
      </c>
      <c r="C37" s="77" t="s">
        <v>319</v>
      </c>
      <c r="D37" s="221">
        <f>E37+K37</f>
        <v>6450</v>
      </c>
      <c r="E37" s="221"/>
      <c r="F37" s="223"/>
      <c r="G37" s="223"/>
      <c r="H37" s="223"/>
      <c r="I37" s="223"/>
      <c r="J37" s="223"/>
      <c r="K37" s="221">
        <f>M37</f>
        <v>6450</v>
      </c>
      <c r="L37" s="223"/>
      <c r="M37" s="223">
        <f>M38+M39</f>
        <v>6450</v>
      </c>
      <c r="N37" s="223"/>
      <c r="O37" s="223"/>
    </row>
    <row r="38" spans="2:15" ht="30">
      <c r="B38" s="220"/>
      <c r="C38" s="417" t="s">
        <v>318</v>
      </c>
      <c r="D38" s="420">
        <f>K38</f>
        <v>6470.8</v>
      </c>
      <c r="E38" s="421"/>
      <c r="F38" s="420"/>
      <c r="G38" s="420"/>
      <c r="H38" s="420"/>
      <c r="I38" s="420"/>
      <c r="J38" s="420"/>
      <c r="K38" s="420">
        <f>M38</f>
        <v>6470.8</v>
      </c>
      <c r="L38" s="420"/>
      <c r="M38" s="420">
        <f>6470.8</f>
        <v>6470.8</v>
      </c>
      <c r="N38" s="420"/>
      <c r="O38" s="420"/>
    </row>
    <row r="39" spans="2:15" ht="15.75">
      <c r="B39" s="220"/>
      <c r="C39" s="417" t="s">
        <v>317</v>
      </c>
      <c r="D39" s="420">
        <f>K39</f>
        <v>-20.8</v>
      </c>
      <c r="E39" s="421"/>
      <c r="F39" s="420"/>
      <c r="G39" s="420"/>
      <c r="H39" s="420"/>
      <c r="I39" s="420"/>
      <c r="J39" s="420"/>
      <c r="K39" s="420">
        <f>M39</f>
        <v>-20.8</v>
      </c>
      <c r="L39" s="420"/>
      <c r="M39" s="420">
        <v>-20.8</v>
      </c>
      <c r="N39" s="420"/>
      <c r="O39" s="420"/>
    </row>
    <row r="40" spans="2:15" ht="31.5" hidden="1" customHeight="1">
      <c r="B40" s="220">
        <v>9</v>
      </c>
      <c r="C40" s="77" t="s">
        <v>118</v>
      </c>
      <c r="D40" s="221"/>
      <c r="E40" s="221"/>
      <c r="F40" s="223"/>
      <c r="G40" s="223"/>
      <c r="H40" s="223"/>
      <c r="I40" s="223"/>
      <c r="J40" s="223"/>
      <c r="K40" s="221"/>
      <c r="L40" s="223"/>
      <c r="M40" s="223"/>
      <c r="N40" s="223"/>
      <c r="O40" s="223"/>
    </row>
    <row r="41" spans="2:15" ht="30" hidden="1">
      <c r="B41" s="220"/>
      <c r="C41" s="417" t="s">
        <v>318</v>
      </c>
      <c r="D41" s="420"/>
      <c r="E41" s="420"/>
      <c r="F41" s="420"/>
      <c r="G41" s="420"/>
      <c r="H41" s="420"/>
      <c r="I41" s="420"/>
      <c r="J41" s="420"/>
      <c r="K41" s="421"/>
      <c r="L41" s="420"/>
      <c r="M41" s="420"/>
      <c r="N41" s="420"/>
      <c r="O41" s="420"/>
    </row>
    <row r="42" spans="2:15" ht="15.75" hidden="1">
      <c r="B42" s="220"/>
      <c r="C42" s="417" t="s">
        <v>317</v>
      </c>
      <c r="D42" s="420"/>
      <c r="E42" s="420"/>
      <c r="F42" s="420"/>
      <c r="G42" s="420"/>
      <c r="H42" s="420"/>
      <c r="I42" s="420"/>
      <c r="J42" s="420"/>
      <c r="K42" s="421"/>
      <c r="L42" s="420"/>
      <c r="M42" s="420"/>
      <c r="N42" s="420"/>
      <c r="O42" s="420"/>
    </row>
    <row r="43" spans="2:15" ht="28.5" hidden="1">
      <c r="B43" s="222" t="s">
        <v>184</v>
      </c>
      <c r="C43" s="425" t="s">
        <v>185</v>
      </c>
      <c r="D43" s="421">
        <v>2310</v>
      </c>
      <c r="E43" s="420"/>
      <c r="F43" s="420"/>
      <c r="G43" s="420"/>
      <c r="H43" s="420"/>
      <c r="I43" s="420"/>
      <c r="J43" s="420"/>
      <c r="K43" s="421">
        <v>2310</v>
      </c>
      <c r="L43" s="420"/>
      <c r="M43" s="420">
        <v>2310</v>
      </c>
      <c r="N43" s="420"/>
      <c r="O43" s="420"/>
    </row>
    <row r="44" spans="2:15" ht="30" hidden="1">
      <c r="B44" s="220"/>
      <c r="C44" s="417" t="s">
        <v>318</v>
      </c>
      <c r="D44" s="420"/>
      <c r="E44" s="420"/>
      <c r="F44" s="420"/>
      <c r="G44" s="420"/>
      <c r="H44" s="420"/>
      <c r="I44" s="420"/>
      <c r="J44" s="420"/>
      <c r="K44" s="420">
        <v>2310</v>
      </c>
      <c r="L44" s="420"/>
      <c r="M44" s="420">
        <f>M43</f>
        <v>2310</v>
      </c>
      <c r="N44" s="420"/>
      <c r="O44" s="420"/>
    </row>
    <row r="45" spans="2:15" ht="15.75" hidden="1">
      <c r="B45" s="220"/>
      <c r="C45" s="417" t="s">
        <v>317</v>
      </c>
      <c r="D45" s="420"/>
      <c r="E45" s="420"/>
      <c r="F45" s="420"/>
      <c r="G45" s="420"/>
      <c r="H45" s="420"/>
      <c r="I45" s="420"/>
      <c r="J45" s="420"/>
      <c r="K45" s="421"/>
      <c r="L45" s="420"/>
      <c r="M45" s="420"/>
      <c r="N45" s="420"/>
      <c r="O45" s="420"/>
    </row>
    <row r="46" spans="2:15" ht="15.75">
      <c r="B46" s="222" t="s">
        <v>184</v>
      </c>
      <c r="C46" s="77" t="s">
        <v>117</v>
      </c>
      <c r="D46" s="221">
        <f>K46</f>
        <v>231</v>
      </c>
      <c r="E46" s="221"/>
      <c r="F46" s="223"/>
      <c r="G46" s="223"/>
      <c r="H46" s="223"/>
      <c r="I46" s="223"/>
      <c r="J46" s="223"/>
      <c r="K46" s="221">
        <f>N46</f>
        <v>231</v>
      </c>
      <c r="L46" s="223"/>
      <c r="M46" s="223"/>
      <c r="N46" s="223">
        <f>N47+N48</f>
        <v>231</v>
      </c>
      <c r="O46" s="223"/>
    </row>
    <row r="47" spans="2:15" ht="30">
      <c r="B47" s="220"/>
      <c r="C47" s="417" t="s">
        <v>318</v>
      </c>
      <c r="D47" s="420">
        <f>K47</f>
        <v>231</v>
      </c>
      <c r="E47" s="421"/>
      <c r="F47" s="420"/>
      <c r="G47" s="420"/>
      <c r="H47" s="420"/>
      <c r="I47" s="420"/>
      <c r="J47" s="420"/>
      <c r="K47" s="420">
        <f>N47</f>
        <v>231</v>
      </c>
      <c r="L47" s="420"/>
      <c r="M47" s="420"/>
      <c r="N47" s="420">
        <f>231</f>
        <v>231</v>
      </c>
      <c r="O47" s="420"/>
    </row>
    <row r="48" spans="2:15" ht="15.75">
      <c r="B48" s="220"/>
      <c r="C48" s="417" t="s">
        <v>317</v>
      </c>
      <c r="D48" s="420"/>
      <c r="E48" s="421"/>
      <c r="F48" s="420"/>
      <c r="G48" s="420"/>
      <c r="H48" s="420"/>
      <c r="I48" s="420"/>
      <c r="J48" s="420"/>
      <c r="K48" s="420"/>
      <c r="L48" s="420"/>
      <c r="M48" s="420"/>
      <c r="N48" s="420"/>
      <c r="O48" s="420"/>
    </row>
    <row r="49" spans="2:15" ht="15.75">
      <c r="B49" s="222" t="s">
        <v>85</v>
      </c>
      <c r="C49" s="77" t="s">
        <v>123</v>
      </c>
      <c r="D49" s="221">
        <f>E49</f>
        <v>195.9</v>
      </c>
      <c r="E49" s="221">
        <f>H49</f>
        <v>195.9</v>
      </c>
      <c r="F49" s="223"/>
      <c r="G49" s="223"/>
      <c r="H49" s="223">
        <f>H50+H51</f>
        <v>195.9</v>
      </c>
      <c r="I49" s="223"/>
      <c r="J49" s="223"/>
      <c r="K49" s="221"/>
      <c r="L49" s="223"/>
      <c r="M49" s="223"/>
      <c r="N49" s="223"/>
      <c r="O49" s="223"/>
    </row>
    <row r="50" spans="2:15" ht="30">
      <c r="B50" s="222"/>
      <c r="C50" s="417" t="s">
        <v>318</v>
      </c>
      <c r="D50" s="420">
        <f>E50</f>
        <v>80.900000000000006</v>
      </c>
      <c r="E50" s="420">
        <f>H50</f>
        <v>80.900000000000006</v>
      </c>
      <c r="F50" s="420"/>
      <c r="G50" s="420"/>
      <c r="H50" s="420">
        <f>80.9</f>
        <v>80.900000000000006</v>
      </c>
      <c r="I50" s="420"/>
      <c r="J50" s="420"/>
      <c r="K50" s="421"/>
      <c r="L50" s="420"/>
      <c r="M50" s="420"/>
      <c r="N50" s="420"/>
      <c r="O50" s="420"/>
    </row>
    <row r="51" spans="2:15" ht="15.75">
      <c r="B51" s="222"/>
      <c r="C51" s="417" t="s">
        <v>317</v>
      </c>
      <c r="D51" s="420">
        <v>115</v>
      </c>
      <c r="E51" s="420">
        <v>115</v>
      </c>
      <c r="F51" s="420"/>
      <c r="G51" s="420"/>
      <c r="H51" s="420">
        <v>115</v>
      </c>
      <c r="I51" s="420"/>
      <c r="J51" s="420"/>
      <c r="K51" s="421"/>
      <c r="L51" s="420"/>
      <c r="M51" s="420"/>
      <c r="N51" s="420"/>
      <c r="O51" s="420"/>
    </row>
    <row r="52" spans="2:15" ht="30.75" customHeight="1">
      <c r="B52" s="222" t="s">
        <v>177</v>
      </c>
      <c r="C52" s="77" t="s">
        <v>124</v>
      </c>
      <c r="D52" s="221">
        <f>E52+K52</f>
        <v>5264.7</v>
      </c>
      <c r="E52" s="221">
        <f>H52</f>
        <v>632</v>
      </c>
      <c r="F52" s="223"/>
      <c r="G52" s="223"/>
      <c r="H52" s="223">
        <f>H53+H54</f>
        <v>632</v>
      </c>
      <c r="I52" s="223"/>
      <c r="J52" s="223"/>
      <c r="K52" s="221">
        <f>O52</f>
        <v>4632.7</v>
      </c>
      <c r="L52" s="223"/>
      <c r="M52" s="223"/>
      <c r="N52" s="223"/>
      <c r="O52" s="223">
        <f>O53+O54</f>
        <v>4632.7</v>
      </c>
    </row>
    <row r="53" spans="2:15" ht="30">
      <c r="B53" s="222"/>
      <c r="C53" s="417" t="s">
        <v>318</v>
      </c>
      <c r="D53" s="420">
        <f>H53+K53</f>
        <v>5284.9</v>
      </c>
      <c r="E53" s="420">
        <v>632</v>
      </c>
      <c r="F53" s="420"/>
      <c r="G53" s="420"/>
      <c r="H53" s="420">
        <f>632</f>
        <v>632</v>
      </c>
      <c r="I53" s="420"/>
      <c r="J53" s="420"/>
      <c r="K53" s="420">
        <f>O53</f>
        <v>4652.8999999999996</v>
      </c>
      <c r="L53" s="420"/>
      <c r="M53" s="420"/>
      <c r="N53" s="420"/>
      <c r="O53" s="420">
        <v>4652.8999999999996</v>
      </c>
    </row>
    <row r="54" spans="2:15" ht="15.75">
      <c r="B54" s="222"/>
      <c r="C54" s="417" t="s">
        <v>317</v>
      </c>
      <c r="D54" s="420">
        <f>E54+K54</f>
        <v>-20.2</v>
      </c>
      <c r="E54" s="420"/>
      <c r="F54" s="420"/>
      <c r="G54" s="420"/>
      <c r="H54" s="420"/>
      <c r="I54" s="420"/>
      <c r="J54" s="420"/>
      <c r="K54" s="420">
        <f>O54</f>
        <v>-20.2</v>
      </c>
      <c r="L54" s="420"/>
      <c r="M54" s="420"/>
      <c r="N54" s="420"/>
      <c r="O54" s="420">
        <v>-20.2</v>
      </c>
    </row>
    <row r="55" spans="2:15" ht="15.75">
      <c r="B55" s="222" t="s">
        <v>178</v>
      </c>
      <c r="C55" s="77" t="s">
        <v>125</v>
      </c>
      <c r="D55" s="221">
        <f>H55</f>
        <v>700</v>
      </c>
      <c r="E55" s="221">
        <f>H55</f>
        <v>700</v>
      </c>
      <c r="F55" s="223"/>
      <c r="G55" s="223"/>
      <c r="H55" s="223">
        <f>H56+H57</f>
        <v>700</v>
      </c>
      <c r="I55" s="223"/>
      <c r="J55" s="223"/>
      <c r="K55" s="221"/>
      <c r="L55" s="223"/>
      <c r="M55" s="223"/>
      <c r="N55" s="223"/>
      <c r="O55" s="223"/>
    </row>
    <row r="56" spans="2:15" ht="30">
      <c r="B56" s="222"/>
      <c r="C56" s="417" t="s">
        <v>318</v>
      </c>
      <c r="D56" s="420">
        <f>E56</f>
        <v>700</v>
      </c>
      <c r="E56" s="420">
        <f>H56</f>
        <v>700</v>
      </c>
      <c r="F56" s="420"/>
      <c r="G56" s="420"/>
      <c r="H56" s="420">
        <v>700</v>
      </c>
      <c r="I56" s="420"/>
      <c r="J56" s="420"/>
      <c r="K56" s="421"/>
      <c r="L56" s="420"/>
      <c r="M56" s="420"/>
      <c r="N56" s="420"/>
      <c r="O56" s="420"/>
    </row>
    <row r="57" spans="2:15" ht="15.75">
      <c r="B57" s="222"/>
      <c r="C57" s="417" t="s">
        <v>317</v>
      </c>
      <c r="D57" s="420">
        <f>H57</f>
        <v>0</v>
      </c>
      <c r="E57" s="420"/>
      <c r="F57" s="420"/>
      <c r="G57" s="420"/>
      <c r="H57" s="420"/>
      <c r="I57" s="420"/>
      <c r="J57" s="420"/>
      <c r="K57" s="421"/>
      <c r="L57" s="420"/>
      <c r="M57" s="420"/>
      <c r="N57" s="420"/>
      <c r="O57" s="420"/>
    </row>
    <row r="58" spans="2:15" ht="34.5" customHeight="1">
      <c r="B58" s="222" t="s">
        <v>186</v>
      </c>
      <c r="C58" s="77" t="s">
        <v>185</v>
      </c>
      <c r="D58" s="221">
        <f>D59</f>
        <v>662.9</v>
      </c>
      <c r="E58" s="221">
        <f>E59+E60</f>
        <v>0</v>
      </c>
      <c r="F58" s="223"/>
      <c r="G58" s="223"/>
      <c r="H58" s="223"/>
      <c r="I58" s="223"/>
      <c r="J58" s="223"/>
      <c r="K58" s="221">
        <f>K59+K60</f>
        <v>662.9</v>
      </c>
      <c r="L58" s="223"/>
      <c r="M58" s="223">
        <v>662.9</v>
      </c>
      <c r="N58" s="223"/>
      <c r="O58" s="223">
        <f>O59+O60</f>
        <v>0</v>
      </c>
    </row>
    <row r="59" spans="2:15" ht="30">
      <c r="B59" s="222"/>
      <c r="C59" s="417" t="s">
        <v>318</v>
      </c>
      <c r="D59" s="420">
        <v>662.9</v>
      </c>
      <c r="E59" s="420"/>
      <c r="F59" s="420"/>
      <c r="G59" s="420"/>
      <c r="H59" s="420"/>
      <c r="I59" s="420"/>
      <c r="J59" s="420"/>
      <c r="K59" s="420">
        <v>662.9</v>
      </c>
      <c r="L59" s="420"/>
      <c r="M59" s="420">
        <v>662.9</v>
      </c>
      <c r="N59" s="420"/>
      <c r="O59" s="420"/>
    </row>
    <row r="60" spans="2:15" ht="15.75">
      <c r="B60" s="222"/>
      <c r="C60" s="417" t="s">
        <v>317</v>
      </c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</row>
    <row r="61" spans="2:15" ht="31.5" hidden="1">
      <c r="B61" s="222" t="s">
        <v>188</v>
      </c>
      <c r="C61" s="77" t="s">
        <v>320</v>
      </c>
      <c r="D61" s="221">
        <f>H61</f>
        <v>17</v>
      </c>
      <c r="E61" s="221">
        <v>17</v>
      </c>
      <c r="F61" s="221"/>
      <c r="G61" s="221"/>
      <c r="H61" s="223">
        <v>17</v>
      </c>
      <c r="I61" s="221"/>
      <c r="J61" s="221"/>
      <c r="K61" s="221"/>
      <c r="L61" s="221"/>
      <c r="M61" s="221"/>
      <c r="N61" s="221"/>
      <c r="O61" s="221"/>
    </row>
    <row r="62" spans="2:15" ht="30" hidden="1">
      <c r="B62" s="222"/>
      <c r="C62" s="417" t="s">
        <v>318</v>
      </c>
      <c r="D62" s="420"/>
      <c r="E62" s="420"/>
      <c r="F62" s="420"/>
      <c r="G62" s="420"/>
      <c r="H62" s="420"/>
      <c r="I62" s="420"/>
      <c r="J62" s="420"/>
      <c r="K62" s="421"/>
      <c r="L62" s="420"/>
      <c r="M62" s="420"/>
      <c r="N62" s="420"/>
      <c r="O62" s="420"/>
    </row>
    <row r="63" spans="2:15" ht="15.75" hidden="1">
      <c r="B63" s="222"/>
      <c r="C63" s="417" t="s">
        <v>317</v>
      </c>
      <c r="D63" s="420">
        <f>H63</f>
        <v>17</v>
      </c>
      <c r="E63" s="420">
        <v>17</v>
      </c>
      <c r="F63" s="420"/>
      <c r="G63" s="420"/>
      <c r="H63" s="420">
        <v>17</v>
      </c>
      <c r="I63" s="420"/>
      <c r="J63" s="420"/>
      <c r="K63" s="421"/>
      <c r="L63" s="420"/>
      <c r="M63" s="420"/>
      <c r="N63" s="420"/>
      <c r="O63" s="420"/>
    </row>
    <row r="64" spans="2:15" ht="15.75">
      <c r="B64" s="222" t="s">
        <v>187</v>
      </c>
      <c r="C64" s="426" t="s">
        <v>192</v>
      </c>
      <c r="D64" s="221">
        <f>E64</f>
        <v>4868.1000000000004</v>
      </c>
      <c r="E64" s="221">
        <f>E65+E66</f>
        <v>4868.1000000000004</v>
      </c>
      <c r="F64" s="225"/>
      <c r="G64" s="225"/>
      <c r="H64" s="225"/>
      <c r="I64" s="225"/>
      <c r="J64" s="225">
        <f>J65+J66</f>
        <v>4868.1000000000004</v>
      </c>
      <c r="K64" s="221"/>
      <c r="L64" s="226"/>
      <c r="M64" s="226"/>
      <c r="N64" s="226"/>
      <c r="O64" s="226"/>
    </row>
    <row r="65" spans="2:15" ht="30">
      <c r="B65" s="222"/>
      <c r="C65" s="417" t="s">
        <v>318</v>
      </c>
      <c r="D65" s="420">
        <f>J65</f>
        <v>3950.1</v>
      </c>
      <c r="E65" s="420">
        <f>3950.1</f>
        <v>3950.1</v>
      </c>
      <c r="F65" s="427"/>
      <c r="G65" s="427"/>
      <c r="H65" s="427"/>
      <c r="I65" s="427"/>
      <c r="J65" s="427">
        <f>3950.1</f>
        <v>3950.1</v>
      </c>
      <c r="K65" s="421"/>
      <c r="L65" s="428"/>
      <c r="M65" s="428"/>
      <c r="N65" s="428"/>
      <c r="O65" s="428"/>
    </row>
    <row r="66" spans="2:15" ht="15.75">
      <c r="B66" s="222"/>
      <c r="C66" s="417" t="s">
        <v>317</v>
      </c>
      <c r="D66" s="420">
        <f>J66</f>
        <v>918</v>
      </c>
      <c r="E66" s="420">
        <v>918</v>
      </c>
      <c r="F66" s="427"/>
      <c r="G66" s="427"/>
      <c r="H66" s="427"/>
      <c r="I66" s="427"/>
      <c r="J66" s="427">
        <v>918</v>
      </c>
      <c r="K66" s="421"/>
      <c r="L66" s="428"/>
      <c r="M66" s="428"/>
      <c r="N66" s="428"/>
      <c r="O66" s="428"/>
    </row>
    <row r="67" spans="2:15" ht="47.25" hidden="1">
      <c r="B67" s="222" t="s">
        <v>189</v>
      </c>
      <c r="C67" s="426" t="s">
        <v>321</v>
      </c>
      <c r="D67" s="221">
        <v>109.5</v>
      </c>
      <c r="E67" s="221">
        <f>J67</f>
        <v>109.5</v>
      </c>
      <c r="F67" s="225"/>
      <c r="G67" s="225"/>
      <c r="H67" s="225"/>
      <c r="I67" s="225"/>
      <c r="J67" s="225">
        <v>109.5</v>
      </c>
      <c r="K67" s="221"/>
      <c r="L67" s="226"/>
      <c r="M67" s="226"/>
      <c r="N67" s="226"/>
      <c r="O67" s="226"/>
    </row>
    <row r="68" spans="2:15" ht="30" hidden="1">
      <c r="B68" s="222"/>
      <c r="C68" s="417" t="s">
        <v>318</v>
      </c>
      <c r="D68" s="420">
        <f>E68</f>
        <v>2.8</v>
      </c>
      <c r="E68" s="420">
        <f>J68</f>
        <v>2.8</v>
      </c>
      <c r="F68" s="427"/>
      <c r="G68" s="427"/>
      <c r="H68" s="427"/>
      <c r="I68" s="427"/>
      <c r="J68" s="427">
        <v>2.8</v>
      </c>
      <c r="K68" s="421"/>
      <c r="L68" s="428"/>
      <c r="M68" s="428"/>
      <c r="N68" s="428"/>
      <c r="O68" s="428"/>
    </row>
    <row r="69" spans="2:15" ht="15.75" hidden="1">
      <c r="B69" s="222"/>
      <c r="C69" s="417" t="s">
        <v>317</v>
      </c>
      <c r="D69" s="420">
        <v>106.7</v>
      </c>
      <c r="E69" s="420">
        <v>106.7</v>
      </c>
      <c r="F69" s="427"/>
      <c r="G69" s="427"/>
      <c r="H69" s="427"/>
      <c r="I69" s="427"/>
      <c r="J69" s="427">
        <v>106.7</v>
      </c>
      <c r="K69" s="421"/>
      <c r="L69" s="428"/>
      <c r="M69" s="428"/>
      <c r="N69" s="428"/>
      <c r="O69" s="428"/>
    </row>
    <row r="70" spans="2:15" ht="30" customHeight="1">
      <c r="B70" s="222" t="s">
        <v>188</v>
      </c>
      <c r="C70" s="425" t="s">
        <v>241</v>
      </c>
      <c r="D70" s="421">
        <f>D71+D72</f>
        <v>138.60000000000002</v>
      </c>
      <c r="E70" s="421">
        <f>J70</f>
        <v>138.60000000000002</v>
      </c>
      <c r="F70" s="427"/>
      <c r="G70" s="427"/>
      <c r="H70" s="427"/>
      <c r="I70" s="427"/>
      <c r="J70" s="427">
        <f>J71+J72</f>
        <v>138.60000000000002</v>
      </c>
      <c r="K70" s="421"/>
      <c r="L70" s="428"/>
      <c r="M70" s="428"/>
      <c r="N70" s="428"/>
      <c r="O70" s="428"/>
    </row>
    <row r="71" spans="2:15" ht="30.75" customHeight="1">
      <c r="B71" s="222"/>
      <c r="C71" s="417" t="s">
        <v>318</v>
      </c>
      <c r="D71" s="420">
        <f>E71</f>
        <v>184.8</v>
      </c>
      <c r="E71" s="420">
        <f>J71</f>
        <v>184.8</v>
      </c>
      <c r="F71" s="427"/>
      <c r="G71" s="427"/>
      <c r="H71" s="427"/>
      <c r="I71" s="427"/>
      <c r="J71" s="427">
        <v>184.8</v>
      </c>
      <c r="K71" s="421"/>
      <c r="L71" s="428"/>
      <c r="M71" s="428"/>
      <c r="N71" s="428"/>
      <c r="O71" s="428"/>
    </row>
    <row r="72" spans="2:15" ht="16.5" customHeight="1">
      <c r="B72" s="222"/>
      <c r="C72" s="417" t="s">
        <v>317</v>
      </c>
      <c r="D72" s="420">
        <v>-46.2</v>
      </c>
      <c r="E72" s="420">
        <v>-46.2</v>
      </c>
      <c r="F72" s="427"/>
      <c r="G72" s="427"/>
      <c r="H72" s="427"/>
      <c r="I72" s="427"/>
      <c r="J72" s="427">
        <v>-46.2</v>
      </c>
      <c r="K72" s="421"/>
      <c r="L72" s="428"/>
      <c r="M72" s="428"/>
      <c r="N72" s="428"/>
      <c r="O72" s="428"/>
    </row>
    <row r="73" spans="2:15" ht="31.5" customHeight="1">
      <c r="B73" s="222" t="s">
        <v>57</v>
      </c>
      <c r="C73" s="77" t="s">
        <v>180</v>
      </c>
      <c r="D73" s="221">
        <f>D74+D75</f>
        <v>23930.799999999999</v>
      </c>
      <c r="E73" s="221">
        <f>E74+E75</f>
        <v>23930.799999999999</v>
      </c>
      <c r="F73" s="221"/>
      <c r="G73" s="221"/>
      <c r="H73" s="221"/>
      <c r="I73" s="223">
        <f>I74+I75</f>
        <v>23930.799999999999</v>
      </c>
      <c r="J73" s="427"/>
      <c r="K73" s="421"/>
      <c r="L73" s="428"/>
      <c r="M73" s="428"/>
      <c r="N73" s="428"/>
      <c r="O73" s="428"/>
    </row>
    <row r="74" spans="2:15" ht="27.75" customHeight="1">
      <c r="B74" s="222"/>
      <c r="C74" s="417" t="s">
        <v>318</v>
      </c>
      <c r="D74" s="420">
        <v>10500</v>
      </c>
      <c r="E74" s="420">
        <v>10500</v>
      </c>
      <c r="F74" s="429"/>
      <c r="G74" s="429"/>
      <c r="H74" s="429"/>
      <c r="I74" s="430">
        <v>10500</v>
      </c>
      <c r="J74" s="427"/>
      <c r="K74" s="421"/>
      <c r="L74" s="428"/>
      <c r="M74" s="428"/>
      <c r="N74" s="428"/>
      <c r="O74" s="428"/>
    </row>
    <row r="75" spans="2:15" ht="31.5" customHeight="1">
      <c r="B75" s="222"/>
      <c r="C75" s="417" t="s">
        <v>317</v>
      </c>
      <c r="D75" s="420">
        <v>13430.8</v>
      </c>
      <c r="E75" s="420">
        <v>13430.8</v>
      </c>
      <c r="F75" s="431"/>
      <c r="G75" s="431"/>
      <c r="H75" s="429"/>
      <c r="I75" s="430">
        <v>13430.8</v>
      </c>
      <c r="J75" s="427"/>
      <c r="K75" s="421"/>
      <c r="L75" s="428"/>
      <c r="M75" s="428"/>
      <c r="N75" s="428"/>
      <c r="O75" s="428"/>
    </row>
    <row r="76" spans="2:15" ht="33" hidden="1" customHeight="1">
      <c r="B76" s="222" t="s">
        <v>194</v>
      </c>
      <c r="C76" s="77" t="s">
        <v>322</v>
      </c>
      <c r="D76" s="221"/>
      <c r="E76" s="221"/>
      <c r="F76" s="221"/>
      <c r="G76" s="221"/>
      <c r="H76" s="221"/>
      <c r="I76" s="223"/>
      <c r="J76" s="221"/>
      <c r="K76" s="221"/>
      <c r="L76" s="221"/>
      <c r="M76" s="221"/>
      <c r="N76" s="221"/>
      <c r="O76" s="221"/>
    </row>
    <row r="77" spans="2:15" s="88" customFormat="1" ht="29.25" hidden="1" customHeight="1">
      <c r="B77" s="433"/>
      <c r="C77" s="417" t="s">
        <v>318</v>
      </c>
      <c r="D77" s="420"/>
      <c r="E77" s="420"/>
      <c r="F77" s="429"/>
      <c r="G77" s="429"/>
      <c r="H77" s="429"/>
      <c r="I77" s="430"/>
      <c r="J77" s="429"/>
      <c r="K77" s="434"/>
      <c r="L77" s="429"/>
      <c r="M77" s="429"/>
      <c r="N77" s="429"/>
      <c r="O77" s="429"/>
    </row>
    <row r="78" spans="2:15" ht="32.25" hidden="1" customHeight="1">
      <c r="B78" s="435"/>
      <c r="C78" s="417" t="s">
        <v>317</v>
      </c>
      <c r="D78" s="420"/>
      <c r="E78" s="420"/>
      <c r="F78" s="431"/>
      <c r="G78" s="431"/>
      <c r="H78" s="429"/>
      <c r="I78" s="432"/>
      <c r="J78" s="429"/>
      <c r="K78" s="432"/>
      <c r="L78" s="432"/>
      <c r="M78" s="432"/>
      <c r="N78" s="431"/>
      <c r="O78" s="432"/>
    </row>
    <row r="80" spans="2:15" ht="21.75" customHeight="1">
      <c r="C80" s="70" t="s">
        <v>347</v>
      </c>
    </row>
    <row r="81" spans="3:3" ht="21.75" customHeight="1">
      <c r="C81" s="70" t="s">
        <v>346</v>
      </c>
    </row>
  </sheetData>
  <mergeCells count="14">
    <mergeCell ref="B6:B10"/>
    <mergeCell ref="C6:C10"/>
    <mergeCell ref="D6:D10"/>
    <mergeCell ref="E6:E10"/>
    <mergeCell ref="F6:J6"/>
    <mergeCell ref="F7:H7"/>
    <mergeCell ref="L7:O7"/>
    <mergeCell ref="F9:J9"/>
    <mergeCell ref="L9:O9"/>
    <mergeCell ref="D2:L2"/>
    <mergeCell ref="N2:O2"/>
    <mergeCell ref="C3:N3"/>
    <mergeCell ref="K6:K10"/>
    <mergeCell ref="L6:O6"/>
  </mergeCells>
  <pageMargins left="0.27559055118110237" right="0.15748031496062992" top="0" bottom="0" header="0.19685039370078741" footer="0.19685039370078741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O53"/>
  <sheetViews>
    <sheetView showZeros="0" view="pageBreakPreview" zoomScaleNormal="100" zoomScaleSheetLayoutView="100" workbookViewId="0">
      <selection activeCell="H43" sqref="H43"/>
    </sheetView>
  </sheetViews>
  <sheetFormatPr defaultColWidth="7.85546875" defaultRowHeight="14.25" customHeight="1"/>
  <cols>
    <col min="1" max="1" width="64.28515625" style="228" bestFit="1" customWidth="1"/>
    <col min="2" max="2" width="7.42578125" style="228" hidden="1" customWidth="1"/>
    <col min="3" max="3" width="7.7109375" style="228" hidden="1" customWidth="1"/>
    <col min="4" max="4" width="7.7109375" style="228" customWidth="1"/>
    <col min="5" max="5" width="21.140625" style="228" customWidth="1"/>
    <col min="6" max="7" width="15" style="228" hidden="1" customWidth="1"/>
    <col min="8" max="8" width="20.5703125" style="228" customWidth="1"/>
    <col min="9" max="9" width="7.85546875" style="228" hidden="1" customWidth="1"/>
    <col min="10" max="10" width="12.85546875" style="228" customWidth="1"/>
    <col min="11" max="11" width="16" style="228" customWidth="1"/>
    <col min="12" max="12" width="12.85546875" style="228" customWidth="1"/>
    <col min="13" max="13" width="12.7109375" style="228" customWidth="1"/>
    <col min="14" max="14" width="12.85546875" style="228" customWidth="1"/>
    <col min="15" max="15" width="13" style="228" customWidth="1"/>
    <col min="16" max="16" width="11.140625" style="228" customWidth="1"/>
    <col min="17" max="256" width="7.85546875" style="228"/>
    <col min="257" max="257" width="64.28515625" style="228" bestFit="1" customWidth="1"/>
    <col min="258" max="259" width="0" style="228" hidden="1" customWidth="1"/>
    <col min="260" max="260" width="7.7109375" style="228" customWidth="1"/>
    <col min="261" max="261" width="14.28515625" style="228" customWidth="1"/>
    <col min="262" max="263" width="0" style="228" hidden="1" customWidth="1"/>
    <col min="264" max="264" width="16.85546875" style="228" customWidth="1"/>
    <col min="265" max="265" width="0" style="228" hidden="1" customWidth="1"/>
    <col min="266" max="266" width="7.85546875" style="228"/>
    <col min="267" max="267" width="9.28515625" style="228" bestFit="1" customWidth="1"/>
    <col min="268" max="512" width="7.85546875" style="228"/>
    <col min="513" max="513" width="64.28515625" style="228" bestFit="1" customWidth="1"/>
    <col min="514" max="515" width="0" style="228" hidden="1" customWidth="1"/>
    <col min="516" max="516" width="7.7109375" style="228" customWidth="1"/>
    <col min="517" max="517" width="14.28515625" style="228" customWidth="1"/>
    <col min="518" max="519" width="0" style="228" hidden="1" customWidth="1"/>
    <col min="520" max="520" width="16.85546875" style="228" customWidth="1"/>
    <col min="521" max="521" width="0" style="228" hidden="1" customWidth="1"/>
    <col min="522" max="522" width="7.85546875" style="228"/>
    <col min="523" max="523" width="9.28515625" style="228" bestFit="1" customWidth="1"/>
    <col min="524" max="768" width="7.85546875" style="228"/>
    <col min="769" max="769" width="64.28515625" style="228" bestFit="1" customWidth="1"/>
    <col min="770" max="771" width="0" style="228" hidden="1" customWidth="1"/>
    <col min="772" max="772" width="7.7109375" style="228" customWidth="1"/>
    <col min="773" max="773" width="14.28515625" style="228" customWidth="1"/>
    <col min="774" max="775" width="0" style="228" hidden="1" customWidth="1"/>
    <col min="776" max="776" width="16.85546875" style="228" customWidth="1"/>
    <col min="777" max="777" width="0" style="228" hidden="1" customWidth="1"/>
    <col min="778" max="778" width="7.85546875" style="228"/>
    <col min="779" max="779" width="9.28515625" style="228" bestFit="1" customWidth="1"/>
    <col min="780" max="1024" width="7.85546875" style="228"/>
    <col min="1025" max="1025" width="64.28515625" style="228" bestFit="1" customWidth="1"/>
    <col min="1026" max="1027" width="0" style="228" hidden="1" customWidth="1"/>
    <col min="1028" max="1028" width="7.7109375" style="228" customWidth="1"/>
    <col min="1029" max="1029" width="14.28515625" style="228" customWidth="1"/>
    <col min="1030" max="1031" width="0" style="228" hidden="1" customWidth="1"/>
    <col min="1032" max="1032" width="16.85546875" style="228" customWidth="1"/>
    <col min="1033" max="1033" width="0" style="228" hidden="1" customWidth="1"/>
    <col min="1034" max="1034" width="7.85546875" style="228"/>
    <col min="1035" max="1035" width="9.28515625" style="228" bestFit="1" customWidth="1"/>
    <col min="1036" max="1280" width="7.85546875" style="228"/>
    <col min="1281" max="1281" width="64.28515625" style="228" bestFit="1" customWidth="1"/>
    <col min="1282" max="1283" width="0" style="228" hidden="1" customWidth="1"/>
    <col min="1284" max="1284" width="7.7109375" style="228" customWidth="1"/>
    <col min="1285" max="1285" width="14.28515625" style="228" customWidth="1"/>
    <col min="1286" max="1287" width="0" style="228" hidden="1" customWidth="1"/>
    <col min="1288" max="1288" width="16.85546875" style="228" customWidth="1"/>
    <col min="1289" max="1289" width="0" style="228" hidden="1" customWidth="1"/>
    <col min="1290" max="1290" width="7.85546875" style="228"/>
    <col min="1291" max="1291" width="9.28515625" style="228" bestFit="1" customWidth="1"/>
    <col min="1292" max="1536" width="7.85546875" style="228"/>
    <col min="1537" max="1537" width="64.28515625" style="228" bestFit="1" customWidth="1"/>
    <col min="1538" max="1539" width="0" style="228" hidden="1" customWidth="1"/>
    <col min="1540" max="1540" width="7.7109375" style="228" customWidth="1"/>
    <col min="1541" max="1541" width="14.28515625" style="228" customWidth="1"/>
    <col min="1542" max="1543" width="0" style="228" hidden="1" customWidth="1"/>
    <col min="1544" max="1544" width="16.85546875" style="228" customWidth="1"/>
    <col min="1545" max="1545" width="0" style="228" hidden="1" customWidth="1"/>
    <col min="1546" max="1546" width="7.85546875" style="228"/>
    <col min="1547" max="1547" width="9.28515625" style="228" bestFit="1" customWidth="1"/>
    <col min="1548" max="1792" width="7.85546875" style="228"/>
    <col min="1793" max="1793" width="64.28515625" style="228" bestFit="1" customWidth="1"/>
    <col min="1794" max="1795" width="0" style="228" hidden="1" customWidth="1"/>
    <col min="1796" max="1796" width="7.7109375" style="228" customWidth="1"/>
    <col min="1797" max="1797" width="14.28515625" style="228" customWidth="1"/>
    <col min="1798" max="1799" width="0" style="228" hidden="1" customWidth="1"/>
    <col min="1800" max="1800" width="16.85546875" style="228" customWidth="1"/>
    <col min="1801" max="1801" width="0" style="228" hidden="1" customWidth="1"/>
    <col min="1802" max="1802" width="7.85546875" style="228"/>
    <col min="1803" max="1803" width="9.28515625" style="228" bestFit="1" customWidth="1"/>
    <col min="1804" max="2048" width="7.85546875" style="228"/>
    <col min="2049" max="2049" width="64.28515625" style="228" bestFit="1" customWidth="1"/>
    <col min="2050" max="2051" width="0" style="228" hidden="1" customWidth="1"/>
    <col min="2052" max="2052" width="7.7109375" style="228" customWidth="1"/>
    <col min="2053" max="2053" width="14.28515625" style="228" customWidth="1"/>
    <col min="2054" max="2055" width="0" style="228" hidden="1" customWidth="1"/>
    <col min="2056" max="2056" width="16.85546875" style="228" customWidth="1"/>
    <col min="2057" max="2057" width="0" style="228" hidden="1" customWidth="1"/>
    <col min="2058" max="2058" width="7.85546875" style="228"/>
    <col min="2059" max="2059" width="9.28515625" style="228" bestFit="1" customWidth="1"/>
    <col min="2060" max="2304" width="7.85546875" style="228"/>
    <col min="2305" max="2305" width="64.28515625" style="228" bestFit="1" customWidth="1"/>
    <col min="2306" max="2307" width="0" style="228" hidden="1" customWidth="1"/>
    <col min="2308" max="2308" width="7.7109375" style="228" customWidth="1"/>
    <col min="2309" max="2309" width="14.28515625" style="228" customWidth="1"/>
    <col min="2310" max="2311" width="0" style="228" hidden="1" customWidth="1"/>
    <col min="2312" max="2312" width="16.85546875" style="228" customWidth="1"/>
    <col min="2313" max="2313" width="0" style="228" hidden="1" customWidth="1"/>
    <col min="2314" max="2314" width="7.85546875" style="228"/>
    <col min="2315" max="2315" width="9.28515625" style="228" bestFit="1" customWidth="1"/>
    <col min="2316" max="2560" width="7.85546875" style="228"/>
    <col min="2561" max="2561" width="64.28515625" style="228" bestFit="1" customWidth="1"/>
    <col min="2562" max="2563" width="0" style="228" hidden="1" customWidth="1"/>
    <col min="2564" max="2564" width="7.7109375" style="228" customWidth="1"/>
    <col min="2565" max="2565" width="14.28515625" style="228" customWidth="1"/>
    <col min="2566" max="2567" width="0" style="228" hidden="1" customWidth="1"/>
    <col min="2568" max="2568" width="16.85546875" style="228" customWidth="1"/>
    <col min="2569" max="2569" width="0" style="228" hidden="1" customWidth="1"/>
    <col min="2570" max="2570" width="7.85546875" style="228"/>
    <col min="2571" max="2571" width="9.28515625" style="228" bestFit="1" customWidth="1"/>
    <col min="2572" max="2816" width="7.85546875" style="228"/>
    <col min="2817" max="2817" width="64.28515625" style="228" bestFit="1" customWidth="1"/>
    <col min="2818" max="2819" width="0" style="228" hidden="1" customWidth="1"/>
    <col min="2820" max="2820" width="7.7109375" style="228" customWidth="1"/>
    <col min="2821" max="2821" width="14.28515625" style="228" customWidth="1"/>
    <col min="2822" max="2823" width="0" style="228" hidden="1" customWidth="1"/>
    <col min="2824" max="2824" width="16.85546875" style="228" customWidth="1"/>
    <col min="2825" max="2825" width="0" style="228" hidden="1" customWidth="1"/>
    <col min="2826" max="2826" width="7.85546875" style="228"/>
    <col min="2827" max="2827" width="9.28515625" style="228" bestFit="1" customWidth="1"/>
    <col min="2828" max="3072" width="7.85546875" style="228"/>
    <col min="3073" max="3073" width="64.28515625" style="228" bestFit="1" customWidth="1"/>
    <col min="3074" max="3075" width="0" style="228" hidden="1" customWidth="1"/>
    <col min="3076" max="3076" width="7.7109375" style="228" customWidth="1"/>
    <col min="3077" max="3077" width="14.28515625" style="228" customWidth="1"/>
    <col min="3078" max="3079" width="0" style="228" hidden="1" customWidth="1"/>
    <col min="3080" max="3080" width="16.85546875" style="228" customWidth="1"/>
    <col min="3081" max="3081" width="0" style="228" hidden="1" customWidth="1"/>
    <col min="3082" max="3082" width="7.85546875" style="228"/>
    <col min="3083" max="3083" width="9.28515625" style="228" bestFit="1" customWidth="1"/>
    <col min="3084" max="3328" width="7.85546875" style="228"/>
    <col min="3329" max="3329" width="64.28515625" style="228" bestFit="1" customWidth="1"/>
    <col min="3330" max="3331" width="0" style="228" hidden="1" customWidth="1"/>
    <col min="3332" max="3332" width="7.7109375" style="228" customWidth="1"/>
    <col min="3333" max="3333" width="14.28515625" style="228" customWidth="1"/>
    <col min="3334" max="3335" width="0" style="228" hidden="1" customWidth="1"/>
    <col min="3336" max="3336" width="16.85546875" style="228" customWidth="1"/>
    <col min="3337" max="3337" width="0" style="228" hidden="1" customWidth="1"/>
    <col min="3338" max="3338" width="7.85546875" style="228"/>
    <col min="3339" max="3339" width="9.28515625" style="228" bestFit="1" customWidth="1"/>
    <col min="3340" max="3584" width="7.85546875" style="228"/>
    <col min="3585" max="3585" width="64.28515625" style="228" bestFit="1" customWidth="1"/>
    <col min="3586" max="3587" width="0" style="228" hidden="1" customWidth="1"/>
    <col min="3588" max="3588" width="7.7109375" style="228" customWidth="1"/>
    <col min="3589" max="3589" width="14.28515625" style="228" customWidth="1"/>
    <col min="3590" max="3591" width="0" style="228" hidden="1" customWidth="1"/>
    <col min="3592" max="3592" width="16.85546875" style="228" customWidth="1"/>
    <col min="3593" max="3593" width="0" style="228" hidden="1" customWidth="1"/>
    <col min="3594" max="3594" width="7.85546875" style="228"/>
    <col min="3595" max="3595" width="9.28515625" style="228" bestFit="1" customWidth="1"/>
    <col min="3596" max="3840" width="7.85546875" style="228"/>
    <col min="3841" max="3841" width="64.28515625" style="228" bestFit="1" customWidth="1"/>
    <col min="3842" max="3843" width="0" style="228" hidden="1" customWidth="1"/>
    <col min="3844" max="3844" width="7.7109375" style="228" customWidth="1"/>
    <col min="3845" max="3845" width="14.28515625" style="228" customWidth="1"/>
    <col min="3846" max="3847" width="0" style="228" hidden="1" customWidth="1"/>
    <col min="3848" max="3848" width="16.85546875" style="228" customWidth="1"/>
    <col min="3849" max="3849" width="0" style="228" hidden="1" customWidth="1"/>
    <col min="3850" max="3850" width="7.85546875" style="228"/>
    <col min="3851" max="3851" width="9.28515625" style="228" bestFit="1" customWidth="1"/>
    <col min="3852" max="4096" width="7.85546875" style="228"/>
    <col min="4097" max="4097" width="64.28515625" style="228" bestFit="1" customWidth="1"/>
    <col min="4098" max="4099" width="0" style="228" hidden="1" customWidth="1"/>
    <col min="4100" max="4100" width="7.7109375" style="228" customWidth="1"/>
    <col min="4101" max="4101" width="14.28515625" style="228" customWidth="1"/>
    <col min="4102" max="4103" width="0" style="228" hidden="1" customWidth="1"/>
    <col min="4104" max="4104" width="16.85546875" style="228" customWidth="1"/>
    <col min="4105" max="4105" width="0" style="228" hidden="1" customWidth="1"/>
    <col min="4106" max="4106" width="7.85546875" style="228"/>
    <col min="4107" max="4107" width="9.28515625" style="228" bestFit="1" customWidth="1"/>
    <col min="4108" max="4352" width="7.85546875" style="228"/>
    <col min="4353" max="4353" width="64.28515625" style="228" bestFit="1" customWidth="1"/>
    <col min="4354" max="4355" width="0" style="228" hidden="1" customWidth="1"/>
    <col min="4356" max="4356" width="7.7109375" style="228" customWidth="1"/>
    <col min="4357" max="4357" width="14.28515625" style="228" customWidth="1"/>
    <col min="4358" max="4359" width="0" style="228" hidden="1" customWidth="1"/>
    <col min="4360" max="4360" width="16.85546875" style="228" customWidth="1"/>
    <col min="4361" max="4361" width="0" style="228" hidden="1" customWidth="1"/>
    <col min="4362" max="4362" width="7.85546875" style="228"/>
    <col min="4363" max="4363" width="9.28515625" style="228" bestFit="1" customWidth="1"/>
    <col min="4364" max="4608" width="7.85546875" style="228"/>
    <col min="4609" max="4609" width="64.28515625" style="228" bestFit="1" customWidth="1"/>
    <col min="4610" max="4611" width="0" style="228" hidden="1" customWidth="1"/>
    <col min="4612" max="4612" width="7.7109375" style="228" customWidth="1"/>
    <col min="4613" max="4613" width="14.28515625" style="228" customWidth="1"/>
    <col min="4614" max="4615" width="0" style="228" hidden="1" customWidth="1"/>
    <col min="4616" max="4616" width="16.85546875" style="228" customWidth="1"/>
    <col min="4617" max="4617" width="0" style="228" hidden="1" customWidth="1"/>
    <col min="4618" max="4618" width="7.85546875" style="228"/>
    <col min="4619" max="4619" width="9.28515625" style="228" bestFit="1" customWidth="1"/>
    <col min="4620" max="4864" width="7.85546875" style="228"/>
    <col min="4865" max="4865" width="64.28515625" style="228" bestFit="1" customWidth="1"/>
    <col min="4866" max="4867" width="0" style="228" hidden="1" customWidth="1"/>
    <col min="4868" max="4868" width="7.7109375" style="228" customWidth="1"/>
    <col min="4869" max="4869" width="14.28515625" style="228" customWidth="1"/>
    <col min="4870" max="4871" width="0" style="228" hidden="1" customWidth="1"/>
    <col min="4872" max="4872" width="16.85546875" style="228" customWidth="1"/>
    <col min="4873" max="4873" width="0" style="228" hidden="1" customWidth="1"/>
    <col min="4874" max="4874" width="7.85546875" style="228"/>
    <col min="4875" max="4875" width="9.28515625" style="228" bestFit="1" customWidth="1"/>
    <col min="4876" max="5120" width="7.85546875" style="228"/>
    <col min="5121" max="5121" width="64.28515625" style="228" bestFit="1" customWidth="1"/>
    <col min="5122" max="5123" width="0" style="228" hidden="1" customWidth="1"/>
    <col min="5124" max="5124" width="7.7109375" style="228" customWidth="1"/>
    <col min="5125" max="5125" width="14.28515625" style="228" customWidth="1"/>
    <col min="5126" max="5127" width="0" style="228" hidden="1" customWidth="1"/>
    <col min="5128" max="5128" width="16.85546875" style="228" customWidth="1"/>
    <col min="5129" max="5129" width="0" style="228" hidden="1" customWidth="1"/>
    <col min="5130" max="5130" width="7.85546875" style="228"/>
    <col min="5131" max="5131" width="9.28515625" style="228" bestFit="1" customWidth="1"/>
    <col min="5132" max="5376" width="7.85546875" style="228"/>
    <col min="5377" max="5377" width="64.28515625" style="228" bestFit="1" customWidth="1"/>
    <col min="5378" max="5379" width="0" style="228" hidden="1" customWidth="1"/>
    <col min="5380" max="5380" width="7.7109375" style="228" customWidth="1"/>
    <col min="5381" max="5381" width="14.28515625" style="228" customWidth="1"/>
    <col min="5382" max="5383" width="0" style="228" hidden="1" customWidth="1"/>
    <col min="5384" max="5384" width="16.85546875" style="228" customWidth="1"/>
    <col min="5385" max="5385" width="0" style="228" hidden="1" customWidth="1"/>
    <col min="5386" max="5386" width="7.85546875" style="228"/>
    <col min="5387" max="5387" width="9.28515625" style="228" bestFit="1" customWidth="1"/>
    <col min="5388" max="5632" width="7.85546875" style="228"/>
    <col min="5633" max="5633" width="64.28515625" style="228" bestFit="1" customWidth="1"/>
    <col min="5634" max="5635" width="0" style="228" hidden="1" customWidth="1"/>
    <col min="5636" max="5636" width="7.7109375" style="228" customWidth="1"/>
    <col min="5637" max="5637" width="14.28515625" style="228" customWidth="1"/>
    <col min="5638" max="5639" width="0" style="228" hidden="1" customWidth="1"/>
    <col min="5640" max="5640" width="16.85546875" style="228" customWidth="1"/>
    <col min="5641" max="5641" width="0" style="228" hidden="1" customWidth="1"/>
    <col min="5642" max="5642" width="7.85546875" style="228"/>
    <col min="5643" max="5643" width="9.28515625" style="228" bestFit="1" customWidth="1"/>
    <col min="5644" max="5888" width="7.85546875" style="228"/>
    <col min="5889" max="5889" width="64.28515625" style="228" bestFit="1" customWidth="1"/>
    <col min="5890" max="5891" width="0" style="228" hidden="1" customWidth="1"/>
    <col min="5892" max="5892" width="7.7109375" style="228" customWidth="1"/>
    <col min="5893" max="5893" width="14.28515625" style="228" customWidth="1"/>
    <col min="5894" max="5895" width="0" style="228" hidden="1" customWidth="1"/>
    <col min="5896" max="5896" width="16.85546875" style="228" customWidth="1"/>
    <col min="5897" max="5897" width="0" style="228" hidden="1" customWidth="1"/>
    <col min="5898" max="5898" width="7.85546875" style="228"/>
    <col min="5899" max="5899" width="9.28515625" style="228" bestFit="1" customWidth="1"/>
    <col min="5900" max="6144" width="7.85546875" style="228"/>
    <col min="6145" max="6145" width="64.28515625" style="228" bestFit="1" customWidth="1"/>
    <col min="6146" max="6147" width="0" style="228" hidden="1" customWidth="1"/>
    <col min="6148" max="6148" width="7.7109375" style="228" customWidth="1"/>
    <col min="6149" max="6149" width="14.28515625" style="228" customWidth="1"/>
    <col min="6150" max="6151" width="0" style="228" hidden="1" customWidth="1"/>
    <col min="6152" max="6152" width="16.85546875" style="228" customWidth="1"/>
    <col min="6153" max="6153" width="0" style="228" hidden="1" customWidth="1"/>
    <col min="6154" max="6154" width="7.85546875" style="228"/>
    <col min="6155" max="6155" width="9.28515625" style="228" bestFit="1" customWidth="1"/>
    <col min="6156" max="6400" width="7.85546875" style="228"/>
    <col min="6401" max="6401" width="64.28515625" style="228" bestFit="1" customWidth="1"/>
    <col min="6402" max="6403" width="0" style="228" hidden="1" customWidth="1"/>
    <col min="6404" max="6404" width="7.7109375" style="228" customWidth="1"/>
    <col min="6405" max="6405" width="14.28515625" style="228" customWidth="1"/>
    <col min="6406" max="6407" width="0" style="228" hidden="1" customWidth="1"/>
    <col min="6408" max="6408" width="16.85546875" style="228" customWidth="1"/>
    <col min="6409" max="6409" width="0" style="228" hidden="1" customWidth="1"/>
    <col min="6410" max="6410" width="7.85546875" style="228"/>
    <col min="6411" max="6411" width="9.28515625" style="228" bestFit="1" customWidth="1"/>
    <col min="6412" max="6656" width="7.85546875" style="228"/>
    <col min="6657" max="6657" width="64.28515625" style="228" bestFit="1" customWidth="1"/>
    <col min="6658" max="6659" width="0" style="228" hidden="1" customWidth="1"/>
    <col min="6660" max="6660" width="7.7109375" style="228" customWidth="1"/>
    <col min="6661" max="6661" width="14.28515625" style="228" customWidth="1"/>
    <col min="6662" max="6663" width="0" style="228" hidden="1" customWidth="1"/>
    <col min="6664" max="6664" width="16.85546875" style="228" customWidth="1"/>
    <col min="6665" max="6665" width="0" style="228" hidden="1" customWidth="1"/>
    <col min="6666" max="6666" width="7.85546875" style="228"/>
    <col min="6667" max="6667" width="9.28515625" style="228" bestFit="1" customWidth="1"/>
    <col min="6668" max="6912" width="7.85546875" style="228"/>
    <col min="6913" max="6913" width="64.28515625" style="228" bestFit="1" customWidth="1"/>
    <col min="6914" max="6915" width="0" style="228" hidden="1" customWidth="1"/>
    <col min="6916" max="6916" width="7.7109375" style="228" customWidth="1"/>
    <col min="6917" max="6917" width="14.28515625" style="228" customWidth="1"/>
    <col min="6918" max="6919" width="0" style="228" hidden="1" customWidth="1"/>
    <col min="6920" max="6920" width="16.85546875" style="228" customWidth="1"/>
    <col min="6921" max="6921" width="0" style="228" hidden="1" customWidth="1"/>
    <col min="6922" max="6922" width="7.85546875" style="228"/>
    <col min="6923" max="6923" width="9.28515625" style="228" bestFit="1" customWidth="1"/>
    <col min="6924" max="7168" width="7.85546875" style="228"/>
    <col min="7169" max="7169" width="64.28515625" style="228" bestFit="1" customWidth="1"/>
    <col min="7170" max="7171" width="0" style="228" hidden="1" customWidth="1"/>
    <col min="7172" max="7172" width="7.7109375" style="228" customWidth="1"/>
    <col min="7173" max="7173" width="14.28515625" style="228" customWidth="1"/>
    <col min="7174" max="7175" width="0" style="228" hidden="1" customWidth="1"/>
    <col min="7176" max="7176" width="16.85546875" style="228" customWidth="1"/>
    <col min="7177" max="7177" width="0" style="228" hidden="1" customWidth="1"/>
    <col min="7178" max="7178" width="7.85546875" style="228"/>
    <col min="7179" max="7179" width="9.28515625" style="228" bestFit="1" customWidth="1"/>
    <col min="7180" max="7424" width="7.85546875" style="228"/>
    <col min="7425" max="7425" width="64.28515625" style="228" bestFit="1" customWidth="1"/>
    <col min="7426" max="7427" width="0" style="228" hidden="1" customWidth="1"/>
    <col min="7428" max="7428" width="7.7109375" style="228" customWidth="1"/>
    <col min="7429" max="7429" width="14.28515625" style="228" customWidth="1"/>
    <col min="7430" max="7431" width="0" style="228" hidden="1" customWidth="1"/>
    <col min="7432" max="7432" width="16.85546875" style="228" customWidth="1"/>
    <col min="7433" max="7433" width="0" style="228" hidden="1" customWidth="1"/>
    <col min="7434" max="7434" width="7.85546875" style="228"/>
    <col min="7435" max="7435" width="9.28515625" style="228" bestFit="1" customWidth="1"/>
    <col min="7436" max="7680" width="7.85546875" style="228"/>
    <col min="7681" max="7681" width="64.28515625" style="228" bestFit="1" customWidth="1"/>
    <col min="7682" max="7683" width="0" style="228" hidden="1" customWidth="1"/>
    <col min="7684" max="7684" width="7.7109375" style="228" customWidth="1"/>
    <col min="7685" max="7685" width="14.28515625" style="228" customWidth="1"/>
    <col min="7686" max="7687" width="0" style="228" hidden="1" customWidth="1"/>
    <col min="7688" max="7688" width="16.85546875" style="228" customWidth="1"/>
    <col min="7689" max="7689" width="0" style="228" hidden="1" customWidth="1"/>
    <col min="7690" max="7690" width="7.85546875" style="228"/>
    <col min="7691" max="7691" width="9.28515625" style="228" bestFit="1" customWidth="1"/>
    <col min="7692" max="7936" width="7.85546875" style="228"/>
    <col min="7937" max="7937" width="64.28515625" style="228" bestFit="1" customWidth="1"/>
    <col min="7938" max="7939" width="0" style="228" hidden="1" customWidth="1"/>
    <col min="7940" max="7940" width="7.7109375" style="228" customWidth="1"/>
    <col min="7941" max="7941" width="14.28515625" style="228" customWidth="1"/>
    <col min="7942" max="7943" width="0" style="228" hidden="1" customWidth="1"/>
    <col min="7944" max="7944" width="16.85546875" style="228" customWidth="1"/>
    <col min="7945" max="7945" width="0" style="228" hidden="1" customWidth="1"/>
    <col min="7946" max="7946" width="7.85546875" style="228"/>
    <col min="7947" max="7947" width="9.28515625" style="228" bestFit="1" customWidth="1"/>
    <col min="7948" max="8192" width="7.85546875" style="228"/>
    <col min="8193" max="8193" width="64.28515625" style="228" bestFit="1" customWidth="1"/>
    <col min="8194" max="8195" width="0" style="228" hidden="1" customWidth="1"/>
    <col min="8196" max="8196" width="7.7109375" style="228" customWidth="1"/>
    <col min="8197" max="8197" width="14.28515625" style="228" customWidth="1"/>
    <col min="8198" max="8199" width="0" style="228" hidden="1" customWidth="1"/>
    <col min="8200" max="8200" width="16.85546875" style="228" customWidth="1"/>
    <col min="8201" max="8201" width="0" style="228" hidden="1" customWidth="1"/>
    <col min="8202" max="8202" width="7.85546875" style="228"/>
    <col min="8203" max="8203" width="9.28515625" style="228" bestFit="1" customWidth="1"/>
    <col min="8204" max="8448" width="7.85546875" style="228"/>
    <col min="8449" max="8449" width="64.28515625" style="228" bestFit="1" customWidth="1"/>
    <col min="8450" max="8451" width="0" style="228" hidden="1" customWidth="1"/>
    <col min="8452" max="8452" width="7.7109375" style="228" customWidth="1"/>
    <col min="8453" max="8453" width="14.28515625" style="228" customWidth="1"/>
    <col min="8454" max="8455" width="0" style="228" hidden="1" customWidth="1"/>
    <col min="8456" max="8456" width="16.85546875" style="228" customWidth="1"/>
    <col min="8457" max="8457" width="0" style="228" hidden="1" customWidth="1"/>
    <col min="8458" max="8458" width="7.85546875" style="228"/>
    <col min="8459" max="8459" width="9.28515625" style="228" bestFit="1" customWidth="1"/>
    <col min="8460" max="8704" width="7.85546875" style="228"/>
    <col min="8705" max="8705" width="64.28515625" style="228" bestFit="1" customWidth="1"/>
    <col min="8706" max="8707" width="0" style="228" hidden="1" customWidth="1"/>
    <col min="8708" max="8708" width="7.7109375" style="228" customWidth="1"/>
    <col min="8709" max="8709" width="14.28515625" style="228" customWidth="1"/>
    <col min="8710" max="8711" width="0" style="228" hidden="1" customWidth="1"/>
    <col min="8712" max="8712" width="16.85546875" style="228" customWidth="1"/>
    <col min="8713" max="8713" width="0" style="228" hidden="1" customWidth="1"/>
    <col min="8714" max="8714" width="7.85546875" style="228"/>
    <col min="8715" max="8715" width="9.28515625" style="228" bestFit="1" customWidth="1"/>
    <col min="8716" max="8960" width="7.85546875" style="228"/>
    <col min="8961" max="8961" width="64.28515625" style="228" bestFit="1" customWidth="1"/>
    <col min="8962" max="8963" width="0" style="228" hidden="1" customWidth="1"/>
    <col min="8964" max="8964" width="7.7109375" style="228" customWidth="1"/>
    <col min="8965" max="8965" width="14.28515625" style="228" customWidth="1"/>
    <col min="8966" max="8967" width="0" style="228" hidden="1" customWidth="1"/>
    <col min="8968" max="8968" width="16.85546875" style="228" customWidth="1"/>
    <col min="8969" max="8969" width="0" style="228" hidden="1" customWidth="1"/>
    <col min="8970" max="8970" width="7.85546875" style="228"/>
    <col min="8971" max="8971" width="9.28515625" style="228" bestFit="1" customWidth="1"/>
    <col min="8972" max="9216" width="7.85546875" style="228"/>
    <col min="9217" max="9217" width="64.28515625" style="228" bestFit="1" customWidth="1"/>
    <col min="9218" max="9219" width="0" style="228" hidden="1" customWidth="1"/>
    <col min="9220" max="9220" width="7.7109375" style="228" customWidth="1"/>
    <col min="9221" max="9221" width="14.28515625" style="228" customWidth="1"/>
    <col min="9222" max="9223" width="0" style="228" hidden="1" customWidth="1"/>
    <col min="9224" max="9224" width="16.85546875" style="228" customWidth="1"/>
    <col min="9225" max="9225" width="0" style="228" hidden="1" customWidth="1"/>
    <col min="9226" max="9226" width="7.85546875" style="228"/>
    <col min="9227" max="9227" width="9.28515625" style="228" bestFit="1" customWidth="1"/>
    <col min="9228" max="9472" width="7.85546875" style="228"/>
    <col min="9473" max="9473" width="64.28515625" style="228" bestFit="1" customWidth="1"/>
    <col min="9474" max="9475" width="0" style="228" hidden="1" customWidth="1"/>
    <col min="9476" max="9476" width="7.7109375" style="228" customWidth="1"/>
    <col min="9477" max="9477" width="14.28515625" style="228" customWidth="1"/>
    <col min="9478" max="9479" width="0" style="228" hidden="1" customWidth="1"/>
    <col min="9480" max="9480" width="16.85546875" style="228" customWidth="1"/>
    <col min="9481" max="9481" width="0" style="228" hidden="1" customWidth="1"/>
    <col min="9482" max="9482" width="7.85546875" style="228"/>
    <col min="9483" max="9483" width="9.28515625" style="228" bestFit="1" customWidth="1"/>
    <col min="9484" max="9728" width="7.85546875" style="228"/>
    <col min="9729" max="9729" width="64.28515625" style="228" bestFit="1" customWidth="1"/>
    <col min="9730" max="9731" width="0" style="228" hidden="1" customWidth="1"/>
    <col min="9732" max="9732" width="7.7109375" style="228" customWidth="1"/>
    <col min="9733" max="9733" width="14.28515625" style="228" customWidth="1"/>
    <col min="9734" max="9735" width="0" style="228" hidden="1" customWidth="1"/>
    <col min="9736" max="9736" width="16.85546875" style="228" customWidth="1"/>
    <col min="9737" max="9737" width="0" style="228" hidden="1" customWidth="1"/>
    <col min="9738" max="9738" width="7.85546875" style="228"/>
    <col min="9739" max="9739" width="9.28515625" style="228" bestFit="1" customWidth="1"/>
    <col min="9740" max="9984" width="7.85546875" style="228"/>
    <col min="9985" max="9985" width="64.28515625" style="228" bestFit="1" customWidth="1"/>
    <col min="9986" max="9987" width="0" style="228" hidden="1" customWidth="1"/>
    <col min="9988" max="9988" width="7.7109375" style="228" customWidth="1"/>
    <col min="9989" max="9989" width="14.28515625" style="228" customWidth="1"/>
    <col min="9990" max="9991" width="0" style="228" hidden="1" customWidth="1"/>
    <col min="9992" max="9992" width="16.85546875" style="228" customWidth="1"/>
    <col min="9993" max="9993" width="0" style="228" hidden="1" customWidth="1"/>
    <col min="9994" max="9994" width="7.85546875" style="228"/>
    <col min="9995" max="9995" width="9.28515625" style="228" bestFit="1" customWidth="1"/>
    <col min="9996" max="10240" width="7.85546875" style="228"/>
    <col min="10241" max="10241" width="64.28515625" style="228" bestFit="1" customWidth="1"/>
    <col min="10242" max="10243" width="0" style="228" hidden="1" customWidth="1"/>
    <col min="10244" max="10244" width="7.7109375" style="228" customWidth="1"/>
    <col min="10245" max="10245" width="14.28515625" style="228" customWidth="1"/>
    <col min="10246" max="10247" width="0" style="228" hidden="1" customWidth="1"/>
    <col min="10248" max="10248" width="16.85546875" style="228" customWidth="1"/>
    <col min="10249" max="10249" width="0" style="228" hidden="1" customWidth="1"/>
    <col min="10250" max="10250" width="7.85546875" style="228"/>
    <col min="10251" max="10251" width="9.28515625" style="228" bestFit="1" customWidth="1"/>
    <col min="10252" max="10496" width="7.85546875" style="228"/>
    <col min="10497" max="10497" width="64.28515625" style="228" bestFit="1" customWidth="1"/>
    <col min="10498" max="10499" width="0" style="228" hidden="1" customWidth="1"/>
    <col min="10500" max="10500" width="7.7109375" style="228" customWidth="1"/>
    <col min="10501" max="10501" width="14.28515625" style="228" customWidth="1"/>
    <col min="10502" max="10503" width="0" style="228" hidden="1" customWidth="1"/>
    <col min="10504" max="10504" width="16.85546875" style="228" customWidth="1"/>
    <col min="10505" max="10505" width="0" style="228" hidden="1" customWidth="1"/>
    <col min="10506" max="10506" width="7.85546875" style="228"/>
    <col min="10507" max="10507" width="9.28515625" style="228" bestFit="1" customWidth="1"/>
    <col min="10508" max="10752" width="7.85546875" style="228"/>
    <col min="10753" max="10753" width="64.28515625" style="228" bestFit="1" customWidth="1"/>
    <col min="10754" max="10755" width="0" style="228" hidden="1" customWidth="1"/>
    <col min="10756" max="10756" width="7.7109375" style="228" customWidth="1"/>
    <col min="10757" max="10757" width="14.28515625" style="228" customWidth="1"/>
    <col min="10758" max="10759" width="0" style="228" hidden="1" customWidth="1"/>
    <col min="10760" max="10760" width="16.85546875" style="228" customWidth="1"/>
    <col min="10761" max="10761" width="0" style="228" hidden="1" customWidth="1"/>
    <col min="10762" max="10762" width="7.85546875" style="228"/>
    <col min="10763" max="10763" width="9.28515625" style="228" bestFit="1" customWidth="1"/>
    <col min="10764" max="11008" width="7.85546875" style="228"/>
    <col min="11009" max="11009" width="64.28515625" style="228" bestFit="1" customWidth="1"/>
    <col min="11010" max="11011" width="0" style="228" hidden="1" customWidth="1"/>
    <col min="11012" max="11012" width="7.7109375" style="228" customWidth="1"/>
    <col min="11013" max="11013" width="14.28515625" style="228" customWidth="1"/>
    <col min="11014" max="11015" width="0" style="228" hidden="1" customWidth="1"/>
    <col min="11016" max="11016" width="16.85546875" style="228" customWidth="1"/>
    <col min="11017" max="11017" width="0" style="228" hidden="1" customWidth="1"/>
    <col min="11018" max="11018" width="7.85546875" style="228"/>
    <col min="11019" max="11019" width="9.28515625" style="228" bestFit="1" customWidth="1"/>
    <col min="11020" max="11264" width="7.85546875" style="228"/>
    <col min="11265" max="11265" width="64.28515625" style="228" bestFit="1" customWidth="1"/>
    <col min="11266" max="11267" width="0" style="228" hidden="1" customWidth="1"/>
    <col min="11268" max="11268" width="7.7109375" style="228" customWidth="1"/>
    <col min="11269" max="11269" width="14.28515625" style="228" customWidth="1"/>
    <col min="11270" max="11271" width="0" style="228" hidden="1" customWidth="1"/>
    <col min="11272" max="11272" width="16.85546875" style="228" customWidth="1"/>
    <col min="11273" max="11273" width="0" style="228" hidden="1" customWidth="1"/>
    <col min="11274" max="11274" width="7.85546875" style="228"/>
    <col min="11275" max="11275" width="9.28515625" style="228" bestFit="1" customWidth="1"/>
    <col min="11276" max="11520" width="7.85546875" style="228"/>
    <col min="11521" max="11521" width="64.28515625" style="228" bestFit="1" customWidth="1"/>
    <col min="11522" max="11523" width="0" style="228" hidden="1" customWidth="1"/>
    <col min="11524" max="11524" width="7.7109375" style="228" customWidth="1"/>
    <col min="11525" max="11525" width="14.28515625" style="228" customWidth="1"/>
    <col min="11526" max="11527" width="0" style="228" hidden="1" customWidth="1"/>
    <col min="11528" max="11528" width="16.85546875" style="228" customWidth="1"/>
    <col min="11529" max="11529" width="0" style="228" hidden="1" customWidth="1"/>
    <col min="11530" max="11530" width="7.85546875" style="228"/>
    <col min="11531" max="11531" width="9.28515625" style="228" bestFit="1" customWidth="1"/>
    <col min="11532" max="11776" width="7.85546875" style="228"/>
    <col min="11777" max="11777" width="64.28515625" style="228" bestFit="1" customWidth="1"/>
    <col min="11778" max="11779" width="0" style="228" hidden="1" customWidth="1"/>
    <col min="11780" max="11780" width="7.7109375" style="228" customWidth="1"/>
    <col min="11781" max="11781" width="14.28515625" style="228" customWidth="1"/>
    <col min="11782" max="11783" width="0" style="228" hidden="1" customWidth="1"/>
    <col min="11784" max="11784" width="16.85546875" style="228" customWidth="1"/>
    <col min="11785" max="11785" width="0" style="228" hidden="1" customWidth="1"/>
    <col min="11786" max="11786" width="7.85546875" style="228"/>
    <col min="11787" max="11787" width="9.28515625" style="228" bestFit="1" customWidth="1"/>
    <col min="11788" max="12032" width="7.85546875" style="228"/>
    <col min="12033" max="12033" width="64.28515625" style="228" bestFit="1" customWidth="1"/>
    <col min="12034" max="12035" width="0" style="228" hidden="1" customWidth="1"/>
    <col min="12036" max="12036" width="7.7109375" style="228" customWidth="1"/>
    <col min="12037" max="12037" width="14.28515625" style="228" customWidth="1"/>
    <col min="12038" max="12039" width="0" style="228" hidden="1" customWidth="1"/>
    <col min="12040" max="12040" width="16.85546875" style="228" customWidth="1"/>
    <col min="12041" max="12041" width="0" style="228" hidden="1" customWidth="1"/>
    <col min="12042" max="12042" width="7.85546875" style="228"/>
    <col min="12043" max="12043" width="9.28515625" style="228" bestFit="1" customWidth="1"/>
    <col min="12044" max="12288" width="7.85546875" style="228"/>
    <col min="12289" max="12289" width="64.28515625" style="228" bestFit="1" customWidth="1"/>
    <col min="12290" max="12291" width="0" style="228" hidden="1" customWidth="1"/>
    <col min="12292" max="12292" width="7.7109375" style="228" customWidth="1"/>
    <col min="12293" max="12293" width="14.28515625" style="228" customWidth="1"/>
    <col min="12294" max="12295" width="0" style="228" hidden="1" customWidth="1"/>
    <col min="12296" max="12296" width="16.85546875" style="228" customWidth="1"/>
    <col min="12297" max="12297" width="0" style="228" hidden="1" customWidth="1"/>
    <col min="12298" max="12298" width="7.85546875" style="228"/>
    <col min="12299" max="12299" width="9.28515625" style="228" bestFit="1" customWidth="1"/>
    <col min="12300" max="12544" width="7.85546875" style="228"/>
    <col min="12545" max="12545" width="64.28515625" style="228" bestFit="1" customWidth="1"/>
    <col min="12546" max="12547" width="0" style="228" hidden="1" customWidth="1"/>
    <col min="12548" max="12548" width="7.7109375" style="228" customWidth="1"/>
    <col min="12549" max="12549" width="14.28515625" style="228" customWidth="1"/>
    <col min="12550" max="12551" width="0" style="228" hidden="1" customWidth="1"/>
    <col min="12552" max="12552" width="16.85546875" style="228" customWidth="1"/>
    <col min="12553" max="12553" width="0" style="228" hidden="1" customWidth="1"/>
    <col min="12554" max="12554" width="7.85546875" style="228"/>
    <col min="12555" max="12555" width="9.28515625" style="228" bestFit="1" customWidth="1"/>
    <col min="12556" max="12800" width="7.85546875" style="228"/>
    <col min="12801" max="12801" width="64.28515625" style="228" bestFit="1" customWidth="1"/>
    <col min="12802" max="12803" width="0" style="228" hidden="1" customWidth="1"/>
    <col min="12804" max="12804" width="7.7109375" style="228" customWidth="1"/>
    <col min="12805" max="12805" width="14.28515625" style="228" customWidth="1"/>
    <col min="12806" max="12807" width="0" style="228" hidden="1" customWidth="1"/>
    <col min="12808" max="12808" width="16.85546875" style="228" customWidth="1"/>
    <col min="12809" max="12809" width="0" style="228" hidden="1" customWidth="1"/>
    <col min="12810" max="12810" width="7.85546875" style="228"/>
    <col min="12811" max="12811" width="9.28515625" style="228" bestFit="1" customWidth="1"/>
    <col min="12812" max="13056" width="7.85546875" style="228"/>
    <col min="13057" max="13057" width="64.28515625" style="228" bestFit="1" customWidth="1"/>
    <col min="13058" max="13059" width="0" style="228" hidden="1" customWidth="1"/>
    <col min="13060" max="13060" width="7.7109375" style="228" customWidth="1"/>
    <col min="13061" max="13061" width="14.28515625" style="228" customWidth="1"/>
    <col min="13062" max="13063" width="0" style="228" hidden="1" customWidth="1"/>
    <col min="13064" max="13064" width="16.85546875" style="228" customWidth="1"/>
    <col min="13065" max="13065" width="0" style="228" hidden="1" customWidth="1"/>
    <col min="13066" max="13066" width="7.85546875" style="228"/>
    <col min="13067" max="13067" width="9.28515625" style="228" bestFit="1" customWidth="1"/>
    <col min="13068" max="13312" width="7.85546875" style="228"/>
    <col min="13313" max="13313" width="64.28515625" style="228" bestFit="1" customWidth="1"/>
    <col min="13314" max="13315" width="0" style="228" hidden="1" customWidth="1"/>
    <col min="13316" max="13316" width="7.7109375" style="228" customWidth="1"/>
    <col min="13317" max="13317" width="14.28515625" style="228" customWidth="1"/>
    <col min="13318" max="13319" width="0" style="228" hidden="1" customWidth="1"/>
    <col min="13320" max="13320" width="16.85546875" style="228" customWidth="1"/>
    <col min="13321" max="13321" width="0" style="228" hidden="1" customWidth="1"/>
    <col min="13322" max="13322" width="7.85546875" style="228"/>
    <col min="13323" max="13323" width="9.28515625" style="228" bestFit="1" customWidth="1"/>
    <col min="13324" max="13568" width="7.85546875" style="228"/>
    <col min="13569" max="13569" width="64.28515625" style="228" bestFit="1" customWidth="1"/>
    <col min="13570" max="13571" width="0" style="228" hidden="1" customWidth="1"/>
    <col min="13572" max="13572" width="7.7109375" style="228" customWidth="1"/>
    <col min="13573" max="13573" width="14.28515625" style="228" customWidth="1"/>
    <col min="13574" max="13575" width="0" style="228" hidden="1" customWidth="1"/>
    <col min="13576" max="13576" width="16.85546875" style="228" customWidth="1"/>
    <col min="13577" max="13577" width="0" style="228" hidden="1" customWidth="1"/>
    <col min="13578" max="13578" width="7.85546875" style="228"/>
    <col min="13579" max="13579" width="9.28515625" style="228" bestFit="1" customWidth="1"/>
    <col min="13580" max="13824" width="7.85546875" style="228"/>
    <col min="13825" max="13825" width="64.28515625" style="228" bestFit="1" customWidth="1"/>
    <col min="13826" max="13827" width="0" style="228" hidden="1" customWidth="1"/>
    <col min="13828" max="13828" width="7.7109375" style="228" customWidth="1"/>
    <col min="13829" max="13829" width="14.28515625" style="228" customWidth="1"/>
    <col min="13830" max="13831" width="0" style="228" hidden="1" customWidth="1"/>
    <col min="13832" max="13832" width="16.85546875" style="228" customWidth="1"/>
    <col min="13833" max="13833" width="0" style="228" hidden="1" customWidth="1"/>
    <col min="13834" max="13834" width="7.85546875" style="228"/>
    <col min="13835" max="13835" width="9.28515625" style="228" bestFit="1" customWidth="1"/>
    <col min="13836" max="14080" width="7.85546875" style="228"/>
    <col min="14081" max="14081" width="64.28515625" style="228" bestFit="1" customWidth="1"/>
    <col min="14082" max="14083" width="0" style="228" hidden="1" customWidth="1"/>
    <col min="14084" max="14084" width="7.7109375" style="228" customWidth="1"/>
    <col min="14085" max="14085" width="14.28515625" style="228" customWidth="1"/>
    <col min="14086" max="14087" width="0" style="228" hidden="1" customWidth="1"/>
    <col min="14088" max="14088" width="16.85546875" style="228" customWidth="1"/>
    <col min="14089" max="14089" width="0" style="228" hidden="1" customWidth="1"/>
    <col min="14090" max="14090" width="7.85546875" style="228"/>
    <col min="14091" max="14091" width="9.28515625" style="228" bestFit="1" customWidth="1"/>
    <col min="14092" max="14336" width="7.85546875" style="228"/>
    <col min="14337" max="14337" width="64.28515625" style="228" bestFit="1" customWidth="1"/>
    <col min="14338" max="14339" width="0" style="228" hidden="1" customWidth="1"/>
    <col min="14340" max="14340" width="7.7109375" style="228" customWidth="1"/>
    <col min="14341" max="14341" width="14.28515625" style="228" customWidth="1"/>
    <col min="14342" max="14343" width="0" style="228" hidden="1" customWidth="1"/>
    <col min="14344" max="14344" width="16.85546875" style="228" customWidth="1"/>
    <col min="14345" max="14345" width="0" style="228" hidden="1" customWidth="1"/>
    <col min="14346" max="14346" width="7.85546875" style="228"/>
    <col min="14347" max="14347" width="9.28515625" style="228" bestFit="1" customWidth="1"/>
    <col min="14348" max="14592" width="7.85546875" style="228"/>
    <col min="14593" max="14593" width="64.28515625" style="228" bestFit="1" customWidth="1"/>
    <col min="14594" max="14595" width="0" style="228" hidden="1" customWidth="1"/>
    <col min="14596" max="14596" width="7.7109375" style="228" customWidth="1"/>
    <col min="14597" max="14597" width="14.28515625" style="228" customWidth="1"/>
    <col min="14598" max="14599" width="0" style="228" hidden="1" customWidth="1"/>
    <col min="14600" max="14600" width="16.85546875" style="228" customWidth="1"/>
    <col min="14601" max="14601" width="0" style="228" hidden="1" customWidth="1"/>
    <col min="14602" max="14602" width="7.85546875" style="228"/>
    <col min="14603" max="14603" width="9.28515625" style="228" bestFit="1" customWidth="1"/>
    <col min="14604" max="14848" width="7.85546875" style="228"/>
    <col min="14849" max="14849" width="64.28515625" style="228" bestFit="1" customWidth="1"/>
    <col min="14850" max="14851" width="0" style="228" hidden="1" customWidth="1"/>
    <col min="14852" max="14852" width="7.7109375" style="228" customWidth="1"/>
    <col min="14853" max="14853" width="14.28515625" style="228" customWidth="1"/>
    <col min="14854" max="14855" width="0" style="228" hidden="1" customWidth="1"/>
    <col min="14856" max="14856" width="16.85546875" style="228" customWidth="1"/>
    <col min="14857" max="14857" width="0" style="228" hidden="1" customWidth="1"/>
    <col min="14858" max="14858" width="7.85546875" style="228"/>
    <col min="14859" max="14859" width="9.28515625" style="228" bestFit="1" customWidth="1"/>
    <col min="14860" max="15104" width="7.85546875" style="228"/>
    <col min="15105" max="15105" width="64.28515625" style="228" bestFit="1" customWidth="1"/>
    <col min="15106" max="15107" width="0" style="228" hidden="1" customWidth="1"/>
    <col min="15108" max="15108" width="7.7109375" style="228" customWidth="1"/>
    <col min="15109" max="15109" width="14.28515625" style="228" customWidth="1"/>
    <col min="15110" max="15111" width="0" style="228" hidden="1" customWidth="1"/>
    <col min="15112" max="15112" width="16.85546875" style="228" customWidth="1"/>
    <col min="15113" max="15113" width="0" style="228" hidden="1" customWidth="1"/>
    <col min="15114" max="15114" width="7.85546875" style="228"/>
    <col min="15115" max="15115" width="9.28515625" style="228" bestFit="1" customWidth="1"/>
    <col min="15116" max="15360" width="7.85546875" style="228"/>
    <col min="15361" max="15361" width="64.28515625" style="228" bestFit="1" customWidth="1"/>
    <col min="15362" max="15363" width="0" style="228" hidden="1" customWidth="1"/>
    <col min="15364" max="15364" width="7.7109375" style="228" customWidth="1"/>
    <col min="15365" max="15365" width="14.28515625" style="228" customWidth="1"/>
    <col min="15366" max="15367" width="0" style="228" hidden="1" customWidth="1"/>
    <col min="15368" max="15368" width="16.85546875" style="228" customWidth="1"/>
    <col min="15369" max="15369" width="0" style="228" hidden="1" customWidth="1"/>
    <col min="15370" max="15370" width="7.85546875" style="228"/>
    <col min="15371" max="15371" width="9.28515625" style="228" bestFit="1" customWidth="1"/>
    <col min="15372" max="15616" width="7.85546875" style="228"/>
    <col min="15617" max="15617" width="64.28515625" style="228" bestFit="1" customWidth="1"/>
    <col min="15618" max="15619" width="0" style="228" hidden="1" customWidth="1"/>
    <col min="15620" max="15620" width="7.7109375" style="228" customWidth="1"/>
    <col min="15621" max="15621" width="14.28515625" style="228" customWidth="1"/>
    <col min="15622" max="15623" width="0" style="228" hidden="1" customWidth="1"/>
    <col min="15624" max="15624" width="16.85546875" style="228" customWidth="1"/>
    <col min="15625" max="15625" width="0" style="228" hidden="1" customWidth="1"/>
    <col min="15626" max="15626" width="7.85546875" style="228"/>
    <col min="15627" max="15627" width="9.28515625" style="228" bestFit="1" customWidth="1"/>
    <col min="15628" max="15872" width="7.85546875" style="228"/>
    <col min="15873" max="15873" width="64.28515625" style="228" bestFit="1" customWidth="1"/>
    <col min="15874" max="15875" width="0" style="228" hidden="1" customWidth="1"/>
    <col min="15876" max="15876" width="7.7109375" style="228" customWidth="1"/>
    <col min="15877" max="15877" width="14.28515625" style="228" customWidth="1"/>
    <col min="15878" max="15879" width="0" style="228" hidden="1" customWidth="1"/>
    <col min="15880" max="15880" width="16.85546875" style="228" customWidth="1"/>
    <col min="15881" max="15881" width="0" style="228" hidden="1" customWidth="1"/>
    <col min="15882" max="15882" width="7.85546875" style="228"/>
    <col min="15883" max="15883" width="9.28515625" style="228" bestFit="1" customWidth="1"/>
    <col min="15884" max="16128" width="7.85546875" style="228"/>
    <col min="16129" max="16129" width="64.28515625" style="228" bestFit="1" customWidth="1"/>
    <col min="16130" max="16131" width="0" style="228" hidden="1" customWidth="1"/>
    <col min="16132" max="16132" width="7.7109375" style="228" customWidth="1"/>
    <col min="16133" max="16133" width="14.28515625" style="228" customWidth="1"/>
    <col min="16134" max="16135" width="0" style="228" hidden="1" customWidth="1"/>
    <col min="16136" max="16136" width="16.85546875" style="228" customWidth="1"/>
    <col min="16137" max="16137" width="0" style="228" hidden="1" customWidth="1"/>
    <col min="16138" max="16138" width="7.85546875" style="228"/>
    <col min="16139" max="16139" width="9.28515625" style="228" bestFit="1" customWidth="1"/>
    <col min="16140" max="16384" width="7.85546875" style="228"/>
  </cols>
  <sheetData>
    <row r="2" spans="1:15" ht="14.25" customHeight="1">
      <c r="H2" s="229" t="s">
        <v>227</v>
      </c>
      <c r="O2" s="229"/>
    </row>
    <row r="3" spans="1:15" ht="14.25" customHeight="1">
      <c r="H3" s="230"/>
    </row>
    <row r="4" spans="1:15" ht="19.5" customHeight="1">
      <c r="A4" s="561" t="s">
        <v>196</v>
      </c>
      <c r="B4" s="561"/>
      <c r="C4" s="561"/>
      <c r="D4" s="561"/>
      <c r="E4" s="561"/>
      <c r="F4" s="561"/>
      <c r="G4" s="561"/>
      <c r="H4" s="561"/>
    </row>
    <row r="5" spans="1:15" ht="18.75">
      <c r="A5" s="561" t="s">
        <v>331</v>
      </c>
      <c r="B5" s="561"/>
      <c r="C5" s="561"/>
      <c r="D5" s="561"/>
      <c r="E5" s="561"/>
      <c r="F5" s="561"/>
      <c r="G5" s="561"/>
      <c r="H5" s="561"/>
    </row>
    <row r="6" spans="1:15" ht="15.75" hidden="1" customHeight="1">
      <c r="A6" s="562"/>
      <c r="B6" s="562"/>
      <c r="C6" s="562"/>
      <c r="D6" s="562"/>
      <c r="E6" s="562"/>
      <c r="F6" s="562"/>
      <c r="G6" s="562"/>
      <c r="H6" s="562"/>
      <c r="I6" s="231"/>
    </row>
    <row r="7" spans="1:15" ht="9.75" hidden="1" customHeight="1" thickBot="1">
      <c r="H7" s="232"/>
      <c r="I7" s="231"/>
    </row>
    <row r="8" spans="1:15" ht="18" hidden="1" customHeight="1" thickBot="1">
      <c r="A8" s="563" t="s">
        <v>197</v>
      </c>
      <c r="B8" s="233"/>
      <c r="C8" s="233"/>
      <c r="D8" s="565" t="s">
        <v>198</v>
      </c>
      <c r="E8" s="567" t="s">
        <v>199</v>
      </c>
      <c r="F8" s="234"/>
      <c r="G8" s="569" t="s">
        <v>200</v>
      </c>
      <c r="H8" s="235" t="s">
        <v>201</v>
      </c>
      <c r="I8" s="231"/>
    </row>
    <row r="9" spans="1:15" ht="13.5" hidden="1" customHeight="1">
      <c r="A9" s="564"/>
      <c r="B9" s="236" t="s">
        <v>202</v>
      </c>
      <c r="C9" s="236"/>
      <c r="D9" s="566"/>
      <c r="E9" s="568"/>
      <c r="F9" s="237"/>
      <c r="G9" s="570"/>
      <c r="H9" s="572" t="s">
        <v>203</v>
      </c>
      <c r="I9" s="558" t="s">
        <v>204</v>
      </c>
    </row>
    <row r="10" spans="1:15" ht="10.5" hidden="1" customHeight="1">
      <c r="A10" s="564"/>
      <c r="B10" s="238"/>
      <c r="C10" s="238"/>
      <c r="D10" s="566"/>
      <c r="E10" s="568"/>
      <c r="F10" s="237"/>
      <c r="G10" s="570"/>
      <c r="H10" s="573"/>
      <c r="I10" s="558"/>
    </row>
    <row r="11" spans="1:15" ht="45.75" hidden="1" customHeight="1" thickBot="1">
      <c r="A11" s="564"/>
      <c r="B11" s="238"/>
      <c r="C11" s="238"/>
      <c r="D11" s="566"/>
      <c r="E11" s="568"/>
      <c r="F11" s="237"/>
      <c r="G11" s="571"/>
      <c r="H11" s="574"/>
      <c r="I11" s="558"/>
    </row>
    <row r="12" spans="1:15" ht="15" customHeight="1" thickBot="1">
      <c r="A12" s="239"/>
      <c r="B12" s="238"/>
      <c r="C12" s="238"/>
      <c r="D12" s="240"/>
      <c r="E12" s="241"/>
      <c r="F12" s="241"/>
      <c r="G12" s="241"/>
      <c r="H12" s="242" t="s">
        <v>36</v>
      </c>
      <c r="I12" s="243"/>
      <c r="K12" s="244"/>
      <c r="O12" s="244"/>
    </row>
    <row r="13" spans="1:15" ht="17.25" customHeight="1" thickBot="1">
      <c r="A13" s="559" t="s">
        <v>205</v>
      </c>
      <c r="B13" s="245" t="s">
        <v>202</v>
      </c>
      <c r="C13" s="245"/>
      <c r="D13" s="554" t="s">
        <v>206</v>
      </c>
      <c r="E13" s="554" t="s">
        <v>207</v>
      </c>
      <c r="F13" s="554" t="s">
        <v>6</v>
      </c>
      <c r="G13" s="554"/>
      <c r="H13" s="560" t="s">
        <v>208</v>
      </c>
      <c r="I13" s="246" t="s">
        <v>209</v>
      </c>
      <c r="J13" s="247"/>
      <c r="K13" s="553"/>
      <c r="L13" s="553"/>
    </row>
    <row r="14" spans="1:15" ht="9.75" customHeight="1">
      <c r="A14" s="559"/>
      <c r="B14" s="245"/>
      <c r="C14" s="245"/>
      <c r="D14" s="554"/>
      <c r="E14" s="554"/>
      <c r="F14" s="554" t="s">
        <v>199</v>
      </c>
      <c r="G14" s="554" t="s">
        <v>210</v>
      </c>
      <c r="H14" s="560"/>
      <c r="I14" s="555" t="s">
        <v>211</v>
      </c>
      <c r="J14" s="557"/>
      <c r="K14" s="553"/>
      <c r="L14" s="553"/>
    </row>
    <row r="15" spans="1:15" ht="51" customHeight="1">
      <c r="A15" s="559"/>
      <c r="B15" s="245"/>
      <c r="C15" s="245"/>
      <c r="D15" s="554"/>
      <c r="E15" s="554"/>
      <c r="F15" s="554"/>
      <c r="G15" s="554"/>
      <c r="H15" s="560"/>
      <c r="I15" s="556"/>
      <c r="J15" s="557"/>
      <c r="K15" s="553"/>
      <c r="L15" s="553"/>
    </row>
    <row r="16" spans="1:15" ht="9" customHeight="1">
      <c r="A16" s="248"/>
      <c r="B16" s="245"/>
      <c r="C16" s="245"/>
      <c r="D16" s="245"/>
      <c r="E16" s="249"/>
      <c r="F16" s="249">
        <f>F18+F44</f>
        <v>2039.75</v>
      </c>
      <c r="G16" s="249">
        <f>G18+G44</f>
        <v>38.5</v>
      </c>
      <c r="H16" s="249"/>
      <c r="I16" s="556"/>
      <c r="J16" s="557"/>
    </row>
    <row r="17" spans="1:9" ht="18" customHeight="1">
      <c r="A17" s="248" t="s">
        <v>212</v>
      </c>
      <c r="B17" s="245"/>
      <c r="C17" s="245"/>
      <c r="D17" s="245">
        <v>23.21</v>
      </c>
      <c r="E17" s="249">
        <f>E18+E45</f>
        <v>2627.25</v>
      </c>
      <c r="F17" s="249">
        <f>F18+F44</f>
        <v>2039.75</v>
      </c>
      <c r="G17" s="249">
        <f>G18+G44</f>
        <v>38.5</v>
      </c>
      <c r="H17" s="249">
        <f>H18+H45</f>
        <v>169854.9</v>
      </c>
      <c r="I17" s="250">
        <f>I18+I46</f>
        <v>169727.59999999998</v>
      </c>
    </row>
    <row r="18" spans="1:9" ht="15.75">
      <c r="A18" s="248" t="s">
        <v>213</v>
      </c>
      <c r="B18" s="245"/>
      <c r="C18" s="245"/>
      <c r="D18" s="251">
        <v>23</v>
      </c>
      <c r="E18" s="249">
        <f>E19+E20+E21+E22+E23+E24+E25+E26+E27+E28+E29+E30+E31+E32+E33+E34+E35+E37+E38+E40+E41+E42+E43+E44</f>
        <v>2569.25</v>
      </c>
      <c r="F18" s="249">
        <f>F19+F20+F21+F22+F23+F24+F25+F26+F27+F28+F29+F30+F31+F32+F33+F34+F35+F37+F38+F40+F45+F46+F41+F42</f>
        <v>2039.75</v>
      </c>
      <c r="G18" s="249">
        <f>G19+G20+G21+G22+G23+G24+G25+G26+G27+G28+G29+G30+G31+G32+G33+G34+G35+G37+G38+G40+G45+G46+G41+G42</f>
        <v>38.5</v>
      </c>
      <c r="H18" s="249">
        <f>H19+H20+H21+H22+H23+H24+H25+H26+H27+H28+H29+H30+H31+H32+H33+H34+H35+H37+H38+H40+H41+H42+H43+H44</f>
        <v>166027.1</v>
      </c>
      <c r="I18" s="249">
        <f>I19+I20+I21+I22+I23+I24+I25+I26+I27+I28+I29+I30+I31+I32+I33+I34+I35+I37+I38+I40+I41+I42+I43+I44</f>
        <v>166010.89999999997</v>
      </c>
    </row>
    <row r="19" spans="1:9" ht="15.75">
      <c r="A19" s="252" t="s">
        <v>214</v>
      </c>
      <c r="B19" s="253"/>
      <c r="C19" s="253"/>
      <c r="D19" s="254" t="s">
        <v>215</v>
      </c>
      <c r="E19" s="255">
        <f>F19+G19</f>
        <v>73</v>
      </c>
      <c r="F19" s="256">
        <v>73</v>
      </c>
      <c r="G19" s="256"/>
      <c r="H19" s="257">
        <v>6173.8</v>
      </c>
      <c r="I19" s="258">
        <v>9582.1</v>
      </c>
    </row>
    <row r="20" spans="1:9" ht="15.75">
      <c r="A20" s="252" t="s">
        <v>216</v>
      </c>
      <c r="B20" s="253"/>
      <c r="C20" s="253"/>
      <c r="D20" s="254" t="s">
        <v>215</v>
      </c>
      <c r="E20" s="255">
        <f>F20+G20</f>
        <v>16</v>
      </c>
      <c r="F20" s="256">
        <v>16</v>
      </c>
      <c r="G20" s="256"/>
      <c r="H20" s="257">
        <v>1630.2</v>
      </c>
      <c r="I20" s="258">
        <v>4767.6000000000004</v>
      </c>
    </row>
    <row r="21" spans="1:9" ht="15.75">
      <c r="A21" s="252" t="s">
        <v>217</v>
      </c>
      <c r="B21" s="253"/>
      <c r="C21" s="253"/>
      <c r="D21" s="254" t="s">
        <v>215</v>
      </c>
      <c r="E21" s="255">
        <v>82</v>
      </c>
      <c r="F21" s="256"/>
      <c r="G21" s="256"/>
      <c r="H21" s="257">
        <v>2700.9</v>
      </c>
      <c r="I21" s="258">
        <v>3538.5</v>
      </c>
    </row>
    <row r="22" spans="1:9" ht="15.75">
      <c r="A22" s="252" t="s">
        <v>218</v>
      </c>
      <c r="B22" s="253"/>
      <c r="C22" s="253"/>
      <c r="D22" s="254" t="s">
        <v>215</v>
      </c>
      <c r="E22" s="255">
        <v>23</v>
      </c>
      <c r="F22" s="256"/>
      <c r="G22" s="256"/>
      <c r="H22" s="257">
        <v>1100.0999999999999</v>
      </c>
      <c r="I22" s="258">
        <v>4786.8</v>
      </c>
    </row>
    <row r="23" spans="1:9" ht="15.75">
      <c r="A23" s="252" t="s">
        <v>110</v>
      </c>
      <c r="B23" s="253">
        <v>49.5</v>
      </c>
      <c r="C23" s="253">
        <v>110.5</v>
      </c>
      <c r="D23" s="254" t="s">
        <v>215</v>
      </c>
      <c r="E23" s="255">
        <f t="shared" ref="E23:E25" si="0">F23+G23</f>
        <v>161.5</v>
      </c>
      <c r="F23" s="259">
        <v>150</v>
      </c>
      <c r="G23" s="259">
        <v>11.5</v>
      </c>
      <c r="H23" s="257">
        <v>9518.2999999999993</v>
      </c>
      <c r="I23" s="258">
        <v>16115.1</v>
      </c>
    </row>
    <row r="24" spans="1:9" ht="15.75">
      <c r="A24" s="252" t="s">
        <v>111</v>
      </c>
      <c r="B24" s="253">
        <v>32.799999999999997</v>
      </c>
      <c r="C24" s="253">
        <v>50.2</v>
      </c>
      <c r="D24" s="254" t="s">
        <v>215</v>
      </c>
      <c r="E24" s="255">
        <f t="shared" si="0"/>
        <v>79</v>
      </c>
      <c r="F24" s="256">
        <v>79</v>
      </c>
      <c r="G24" s="256"/>
      <c r="H24" s="257">
        <v>4787</v>
      </c>
      <c r="I24" s="258">
        <v>9517.9</v>
      </c>
    </row>
    <row r="25" spans="1:9" ht="15.75">
      <c r="A25" s="252" t="s">
        <v>112</v>
      </c>
      <c r="B25" s="253">
        <v>50</v>
      </c>
      <c r="C25" s="253">
        <v>96</v>
      </c>
      <c r="D25" s="254" t="s">
        <v>215</v>
      </c>
      <c r="E25" s="255">
        <f t="shared" si="0"/>
        <v>134</v>
      </c>
      <c r="F25" s="259">
        <v>132</v>
      </c>
      <c r="G25" s="259">
        <v>2</v>
      </c>
      <c r="H25" s="257">
        <v>8665.5</v>
      </c>
      <c r="I25" s="258">
        <v>20965.599999999999</v>
      </c>
    </row>
    <row r="26" spans="1:9" ht="15.75">
      <c r="A26" s="252" t="s">
        <v>113</v>
      </c>
      <c r="B26" s="253"/>
      <c r="C26" s="253"/>
      <c r="D26" s="254" t="s">
        <v>215</v>
      </c>
      <c r="E26" s="255">
        <v>53.5</v>
      </c>
      <c r="F26" s="259"/>
      <c r="G26" s="259"/>
      <c r="H26" s="257">
        <v>5350.6</v>
      </c>
      <c r="I26" s="258">
        <v>5718.4</v>
      </c>
    </row>
    <row r="27" spans="1:9" ht="15.75">
      <c r="A27" s="252" t="s">
        <v>114</v>
      </c>
      <c r="B27" s="253">
        <v>39.25</v>
      </c>
      <c r="C27" s="253">
        <v>181.75</v>
      </c>
      <c r="D27" s="254" t="s">
        <v>215</v>
      </c>
      <c r="E27" s="255">
        <f t="shared" ref="E27:E35" si="1">F27+G27</f>
        <v>213</v>
      </c>
      <c r="F27" s="259">
        <v>213</v>
      </c>
      <c r="G27" s="259"/>
      <c r="H27" s="257">
        <v>16117.1</v>
      </c>
      <c r="I27" s="258">
        <v>9878.5</v>
      </c>
    </row>
    <row r="28" spans="1:9" ht="15.75">
      <c r="A28" s="252" t="s">
        <v>152</v>
      </c>
      <c r="B28" s="253">
        <v>59</v>
      </c>
      <c r="C28" s="253">
        <v>30</v>
      </c>
      <c r="D28" s="254" t="s">
        <v>215</v>
      </c>
      <c r="E28" s="255">
        <f t="shared" si="1"/>
        <v>85</v>
      </c>
      <c r="F28" s="259">
        <v>85</v>
      </c>
      <c r="G28" s="259"/>
      <c r="H28" s="257">
        <v>5718.5</v>
      </c>
      <c r="I28" s="258">
        <v>5504.9</v>
      </c>
    </row>
    <row r="29" spans="1:9" ht="15.75">
      <c r="A29" s="252" t="s">
        <v>116</v>
      </c>
      <c r="B29" s="253">
        <v>58</v>
      </c>
      <c r="C29" s="253">
        <v>84</v>
      </c>
      <c r="D29" s="254" t="s">
        <v>215</v>
      </c>
      <c r="E29" s="255">
        <f t="shared" si="1"/>
        <v>136</v>
      </c>
      <c r="F29" s="259">
        <v>136</v>
      </c>
      <c r="G29" s="259"/>
      <c r="H29" s="257">
        <v>9880.2999999999993</v>
      </c>
      <c r="I29" s="258">
        <v>8621.2999999999993</v>
      </c>
    </row>
    <row r="30" spans="1:9" ht="15.75">
      <c r="A30" s="252" t="s">
        <v>117</v>
      </c>
      <c r="B30" s="253">
        <v>19.25</v>
      </c>
      <c r="C30" s="253">
        <v>44.75</v>
      </c>
      <c r="D30" s="254" t="s">
        <v>215</v>
      </c>
      <c r="E30" s="255">
        <f t="shared" si="1"/>
        <v>58.5</v>
      </c>
      <c r="F30" s="259">
        <v>58.5</v>
      </c>
      <c r="G30" s="259"/>
      <c r="H30" s="257">
        <v>3538.5</v>
      </c>
      <c r="I30" s="258">
        <v>8664.5</v>
      </c>
    </row>
    <row r="31" spans="1:9" ht="15.75">
      <c r="A31" s="252" t="s">
        <v>118</v>
      </c>
      <c r="B31" s="253">
        <v>14</v>
      </c>
      <c r="C31" s="253">
        <v>74.5</v>
      </c>
      <c r="D31" s="254" t="s">
        <v>215</v>
      </c>
      <c r="E31" s="255">
        <f t="shared" si="1"/>
        <v>75.5</v>
      </c>
      <c r="F31" s="259">
        <v>75.5</v>
      </c>
      <c r="G31" s="259"/>
      <c r="H31" s="257">
        <v>4768</v>
      </c>
      <c r="I31" s="258">
        <v>6327.1</v>
      </c>
    </row>
    <row r="32" spans="1:9" ht="15.75">
      <c r="A32" s="252" t="s">
        <v>119</v>
      </c>
      <c r="B32" s="253">
        <v>54.5</v>
      </c>
      <c r="C32" s="253">
        <v>11</v>
      </c>
      <c r="D32" s="254" t="s">
        <v>215</v>
      </c>
      <c r="E32" s="255">
        <f t="shared" si="1"/>
        <v>70</v>
      </c>
      <c r="F32" s="259">
        <v>70</v>
      </c>
      <c r="G32" s="259"/>
      <c r="H32" s="257">
        <v>6328.1</v>
      </c>
      <c r="I32" s="258">
        <v>10973.7</v>
      </c>
    </row>
    <row r="33" spans="1:9" ht="17.25" customHeight="1">
      <c r="A33" s="252" t="s">
        <v>120</v>
      </c>
      <c r="B33" s="253">
        <v>38.5</v>
      </c>
      <c r="C33" s="253">
        <v>113.5</v>
      </c>
      <c r="D33" s="254" t="s">
        <v>215</v>
      </c>
      <c r="E33" s="255">
        <f t="shared" si="1"/>
        <v>171.5</v>
      </c>
      <c r="F33" s="259">
        <v>151</v>
      </c>
      <c r="G33" s="259">
        <v>20.5</v>
      </c>
      <c r="H33" s="257">
        <v>9582.7000000000007</v>
      </c>
      <c r="I33" s="258">
        <v>6827.9</v>
      </c>
    </row>
    <row r="34" spans="1:9" ht="17.25" customHeight="1">
      <c r="A34" s="252" t="s">
        <v>153</v>
      </c>
      <c r="B34" s="253">
        <v>55</v>
      </c>
      <c r="C34" s="253">
        <v>103</v>
      </c>
      <c r="D34" s="254" t="s">
        <v>215</v>
      </c>
      <c r="E34" s="255">
        <f t="shared" si="1"/>
        <v>143</v>
      </c>
      <c r="F34" s="259">
        <v>143</v>
      </c>
      <c r="G34" s="259"/>
      <c r="H34" s="257">
        <v>8621.4</v>
      </c>
      <c r="I34" s="258">
        <v>8107.5</v>
      </c>
    </row>
    <row r="35" spans="1:9" ht="17.25" customHeight="1">
      <c r="A35" s="252" t="s">
        <v>185</v>
      </c>
      <c r="B35" s="253">
        <v>33</v>
      </c>
      <c r="C35" s="253">
        <v>63</v>
      </c>
      <c r="D35" s="254" t="s">
        <v>215</v>
      </c>
      <c r="E35" s="255">
        <f t="shared" si="1"/>
        <v>84.5</v>
      </c>
      <c r="F35" s="259">
        <v>84.5</v>
      </c>
      <c r="G35" s="259"/>
      <c r="H35" s="257">
        <v>5505.2</v>
      </c>
      <c r="I35" s="258">
        <v>7243.3</v>
      </c>
    </row>
    <row r="36" spans="1:9" ht="15.75" hidden="1">
      <c r="A36" s="252"/>
      <c r="B36" s="253"/>
      <c r="C36" s="253"/>
      <c r="D36" s="254"/>
      <c r="E36" s="255"/>
      <c r="F36" s="259"/>
      <c r="G36" s="259"/>
      <c r="H36" s="257"/>
      <c r="I36" s="258"/>
    </row>
    <row r="37" spans="1:9" ht="17.25" customHeight="1">
      <c r="A37" s="252" t="s">
        <v>123</v>
      </c>
      <c r="B37" s="253">
        <v>72.5</v>
      </c>
      <c r="C37" s="253">
        <v>13.5</v>
      </c>
      <c r="D37" s="254" t="s">
        <v>215</v>
      </c>
      <c r="E37" s="255">
        <f>F37+G37</f>
        <v>87.5</v>
      </c>
      <c r="F37" s="259">
        <v>83</v>
      </c>
      <c r="G37" s="259">
        <v>4.5</v>
      </c>
      <c r="H37" s="257">
        <v>7243.8</v>
      </c>
      <c r="I37" s="258">
        <v>5348.9</v>
      </c>
    </row>
    <row r="38" spans="1:9" ht="15.75">
      <c r="A38" s="252" t="s">
        <v>219</v>
      </c>
      <c r="B38" s="253">
        <v>25</v>
      </c>
      <c r="C38" s="253">
        <v>98.25</v>
      </c>
      <c r="D38" s="254" t="s">
        <v>215</v>
      </c>
      <c r="E38" s="255">
        <v>162.25</v>
      </c>
      <c r="F38" s="256">
        <v>127.25</v>
      </c>
      <c r="G38" s="256"/>
      <c r="H38" s="257">
        <v>11063.9</v>
      </c>
      <c r="I38" s="258">
        <v>1100.0999999999999</v>
      </c>
    </row>
    <row r="39" spans="1:9" ht="15.75" hidden="1">
      <c r="A39" s="252"/>
      <c r="B39" s="253"/>
      <c r="C39" s="253"/>
      <c r="D39" s="254"/>
      <c r="E39" s="255"/>
      <c r="F39" s="256"/>
      <c r="G39" s="256"/>
      <c r="H39" s="257"/>
      <c r="I39" s="258"/>
    </row>
    <row r="40" spans="1:9" ht="15.75">
      <c r="A40" s="252" t="s">
        <v>125</v>
      </c>
      <c r="B40" s="253">
        <v>131</v>
      </c>
      <c r="C40" s="253"/>
      <c r="D40" s="254" t="s">
        <v>215</v>
      </c>
      <c r="E40" s="255">
        <f>F40+G40</f>
        <v>125</v>
      </c>
      <c r="F40" s="259">
        <v>125</v>
      </c>
      <c r="G40" s="259"/>
      <c r="H40" s="257">
        <v>8107.6</v>
      </c>
      <c r="I40" s="258">
        <v>1718.5</v>
      </c>
    </row>
    <row r="41" spans="1:9" ht="15.6" customHeight="1">
      <c r="A41" s="252" t="s">
        <v>220</v>
      </c>
      <c r="B41" s="253">
        <v>35</v>
      </c>
      <c r="C41" s="253"/>
      <c r="D41" s="254" t="s">
        <v>215</v>
      </c>
      <c r="E41" s="255">
        <f>F41+G41</f>
        <v>110</v>
      </c>
      <c r="F41" s="256">
        <v>110</v>
      </c>
      <c r="G41" s="256"/>
      <c r="H41" s="257">
        <v>6828.7</v>
      </c>
      <c r="I41" s="258">
        <v>1137.0999999999999</v>
      </c>
    </row>
    <row r="42" spans="1:9" ht="15.75">
      <c r="A42" s="252" t="s">
        <v>221</v>
      </c>
      <c r="B42" s="253"/>
      <c r="C42" s="253"/>
      <c r="D42" s="254" t="s">
        <v>215</v>
      </c>
      <c r="E42" s="255">
        <f>F42+G42</f>
        <v>12</v>
      </c>
      <c r="F42" s="256">
        <v>12</v>
      </c>
      <c r="G42" s="256"/>
      <c r="H42" s="257">
        <v>693.3</v>
      </c>
      <c r="I42" s="258">
        <v>693.3</v>
      </c>
    </row>
    <row r="43" spans="1:9" ht="15" customHeight="1">
      <c r="A43" s="252" t="s">
        <v>127</v>
      </c>
      <c r="B43" s="253">
        <v>136.80000000000001</v>
      </c>
      <c r="C43" s="253">
        <v>167.2</v>
      </c>
      <c r="D43" s="254" t="s">
        <v>215</v>
      </c>
      <c r="E43" s="255">
        <f t="shared" ref="E43" si="2">F43+G43</f>
        <v>397.5</v>
      </c>
      <c r="F43" s="259">
        <v>397.5</v>
      </c>
      <c r="G43" s="259"/>
      <c r="H43" s="257">
        <v>20966.5</v>
      </c>
      <c r="I43" s="258">
        <v>2700.9</v>
      </c>
    </row>
    <row r="44" spans="1:9" ht="15.75">
      <c r="A44" s="252" t="s">
        <v>222</v>
      </c>
      <c r="B44" s="253"/>
      <c r="C44" s="253"/>
      <c r="D44" s="254" t="s">
        <v>215</v>
      </c>
      <c r="E44" s="255">
        <v>16</v>
      </c>
      <c r="F44" s="256"/>
      <c r="G44" s="256"/>
      <c r="H44" s="257">
        <v>1137.0999999999999</v>
      </c>
      <c r="I44" s="258">
        <v>6171.4</v>
      </c>
    </row>
    <row r="45" spans="1:9" ht="15.75">
      <c r="A45" s="260" t="s">
        <v>223</v>
      </c>
      <c r="B45" s="253"/>
      <c r="C45" s="253"/>
      <c r="D45" s="261" t="s">
        <v>224</v>
      </c>
      <c r="E45" s="255">
        <f>E46</f>
        <v>58</v>
      </c>
      <c r="F45" s="255">
        <f>F46</f>
        <v>58</v>
      </c>
      <c r="G45" s="255">
        <f>G46</f>
        <v>0</v>
      </c>
      <c r="H45" s="257">
        <v>3827.8</v>
      </c>
      <c r="I45" s="258"/>
    </row>
    <row r="46" spans="1:9" ht="16.149999999999999" customHeight="1">
      <c r="A46" s="262" t="s">
        <v>225</v>
      </c>
      <c r="B46" s="263" t="s">
        <v>66</v>
      </c>
      <c r="C46" s="264" t="s">
        <v>226</v>
      </c>
      <c r="D46" s="265" t="s">
        <v>224</v>
      </c>
      <c r="E46" s="256">
        <f>F46+G46</f>
        <v>58</v>
      </c>
      <c r="F46" s="256">
        <v>58</v>
      </c>
      <c r="G46" s="256"/>
      <c r="H46" s="266">
        <v>3827.8</v>
      </c>
      <c r="I46" s="267">
        <v>3716.7</v>
      </c>
    </row>
    <row r="47" spans="1:9" ht="16.149999999999999" customHeight="1">
      <c r="I47" s="267">
        <v>3716.7</v>
      </c>
    </row>
    <row r="48" spans="1:9" ht="17.25" customHeight="1" thickBot="1">
      <c r="I48" s="268">
        <v>1.2649999999999999</v>
      </c>
    </row>
    <row r="49" spans="1:9" ht="14.25" customHeight="1">
      <c r="A49" s="269"/>
      <c r="G49" s="552"/>
      <c r="H49" s="552"/>
      <c r="I49" s="231"/>
    </row>
    <row r="50" spans="1:9" ht="14.25" customHeight="1">
      <c r="I50" s="231"/>
    </row>
    <row r="51" spans="1:9" ht="14.25" customHeight="1">
      <c r="I51" s="231"/>
    </row>
    <row r="53" spans="1:9" ht="14.25" hidden="1" customHeight="1"/>
  </sheetData>
  <mergeCells count="21">
    <mergeCell ref="A4:H4"/>
    <mergeCell ref="A5:H5"/>
    <mergeCell ref="A6:H6"/>
    <mergeCell ref="A8:A11"/>
    <mergeCell ref="D8:D11"/>
    <mergeCell ref="E8:E11"/>
    <mergeCell ref="G8:G11"/>
    <mergeCell ref="H9:H11"/>
    <mergeCell ref="I9:I11"/>
    <mergeCell ref="A13:A15"/>
    <mergeCell ref="D13:D15"/>
    <mergeCell ref="E13:E15"/>
    <mergeCell ref="F13:G13"/>
    <mergeCell ref="H13:H15"/>
    <mergeCell ref="G49:H49"/>
    <mergeCell ref="K13:K15"/>
    <mergeCell ref="L13:L15"/>
    <mergeCell ref="F14:F15"/>
    <mergeCell ref="G14:G15"/>
    <mergeCell ref="I14:I16"/>
    <mergeCell ref="J14:J16"/>
  </mergeCells>
  <pageMargins left="0.78740157480314965" right="0.15748031496062992" top="0.19685039370078741" bottom="0.23622047244094491" header="0.19685039370078741" footer="0.2362204724409449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Anexa nr.1 Red.Minis Aprob2017</vt:lpstr>
      <vt:lpstr>Anexa nr.2 Precizat 2017</vt:lpstr>
      <vt:lpstr>Anexa nr.3 Precizat 2017</vt:lpstr>
      <vt:lpstr>Anexa nr.4 Precizat 2017</vt:lpstr>
      <vt:lpstr>Tab.1Anexa4 Precizat2017</vt:lpstr>
      <vt:lpstr> Anexa nr. 5 Precizat 2017 </vt:lpstr>
      <vt:lpstr>Tab1 Anexa5 Precizat 2017 </vt:lpstr>
      <vt:lpstr>Tabelul nr.1 la Anexa nr.6</vt:lpstr>
      <vt:lpstr>Anexa nr.7 Precizat 2017</vt:lpstr>
      <vt:lpstr>Anexa nr.8 Precizat 2017 </vt:lpstr>
      <vt:lpstr>Anexa nr.9 Precizat2017</vt:lpstr>
      <vt:lpstr>Anexa nr.10Precizat 2017</vt:lpstr>
      <vt:lpstr>Anexa nr.6 2017</vt:lpstr>
      <vt:lpstr>'Tabelul nr.1 la Anexa nr.6'!Заголовки_для_печати</vt:lpstr>
      <vt:lpstr>'Anexa nr.7 Precizat 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2018-01-05T13:32:44Z</dcterms:modified>
</cp:coreProperties>
</file>